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3FY\"/>
    </mc:Choice>
  </mc:AlternateContent>
  <bookViews>
    <workbookView xWindow="-30" yWindow="75" windowWidth="14220" windowHeight="13170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Town'!$A$1:$S$203</definedName>
    <definedName name="_xlnm.Print_Area" localSheetId="5">Greenbrier!$A$1:$S$159</definedName>
    <definedName name="_xlnm.Print_Area" localSheetId="3">'Mardi Gras'!$A$1:$S$203</definedName>
    <definedName name="_xlnm.Print_Area" localSheetId="1">Mountaineer!$A$1:$S$110</definedName>
    <definedName name="_xlnm.Print_Area" localSheetId="0">Total!$A$1:$S$68</definedName>
    <definedName name="_xlnm.Print_Area" localSheetId="2">Wheeling!$A$1:$S$155</definedName>
  </definedNames>
  <calcPr calcId="162913"/>
</workbook>
</file>

<file path=xl/calcChain.xml><?xml version="1.0" encoding="utf-8"?>
<calcChain xmlns="http://schemas.openxmlformats.org/spreadsheetml/2006/main">
  <c r="B63" i="1" l="1"/>
  <c r="C63" i="1"/>
  <c r="D63" i="1"/>
  <c r="E63" i="1"/>
  <c r="G63" i="1"/>
  <c r="H63" i="1"/>
  <c r="I63" i="1"/>
  <c r="J63" i="1"/>
  <c r="L63" i="1"/>
  <c r="M63" i="1"/>
  <c r="N63" i="1"/>
  <c r="O63" i="1"/>
  <c r="Q63" i="1"/>
  <c r="R63" i="1"/>
  <c r="S63" i="1"/>
  <c r="S61" i="3" l="1"/>
  <c r="R61" i="3"/>
  <c r="Q61" i="3"/>
  <c r="O61" i="3"/>
  <c r="N61" i="3"/>
  <c r="M61" i="3"/>
  <c r="L61" i="3"/>
  <c r="J61" i="3"/>
  <c r="I61" i="3"/>
  <c r="H61" i="3"/>
  <c r="G61" i="3"/>
  <c r="E61" i="3"/>
  <c r="D61" i="3"/>
  <c r="C61" i="3"/>
  <c r="B61" i="3"/>
  <c r="Q61" i="1"/>
  <c r="Q61" i="8"/>
  <c r="Q61" i="7"/>
  <c r="S61" i="4"/>
  <c r="Q61" i="4"/>
  <c r="N61" i="9"/>
  <c r="M61" i="9"/>
  <c r="L61" i="9"/>
  <c r="J61" i="9"/>
  <c r="E61" i="9"/>
  <c r="N61" i="1"/>
  <c r="M61" i="1"/>
  <c r="L61" i="1"/>
  <c r="J61" i="1"/>
  <c r="E61" i="1"/>
  <c r="N61" i="8"/>
  <c r="M61" i="8"/>
  <c r="L61" i="8"/>
  <c r="J61" i="8"/>
  <c r="E61" i="8"/>
  <c r="N61" i="7"/>
  <c r="M61" i="7"/>
  <c r="L61" i="7"/>
  <c r="J61" i="7"/>
  <c r="E61" i="7"/>
  <c r="O61" i="7" s="1"/>
  <c r="N61" i="4"/>
  <c r="M61" i="4"/>
  <c r="L61" i="4"/>
  <c r="J61" i="4"/>
  <c r="E61" i="4"/>
  <c r="O61" i="1" l="1"/>
  <c r="R61" i="1" s="1"/>
  <c r="O61" i="9"/>
  <c r="Q61" i="9" s="1"/>
  <c r="S61" i="9" s="1"/>
  <c r="O61" i="8"/>
  <c r="R61" i="8" s="1"/>
  <c r="R61" i="7"/>
  <c r="S61" i="7"/>
  <c r="O61" i="4"/>
  <c r="S60" i="3"/>
  <c r="R60" i="3"/>
  <c r="Q60" i="3"/>
  <c r="O60" i="3"/>
  <c r="N60" i="3"/>
  <c r="M60" i="3"/>
  <c r="L60" i="3"/>
  <c r="J60" i="3"/>
  <c r="I60" i="3"/>
  <c r="H60" i="3"/>
  <c r="G60" i="3"/>
  <c r="E60" i="3"/>
  <c r="D60" i="3"/>
  <c r="C60" i="3"/>
  <c r="B60" i="3"/>
  <c r="A60" i="3"/>
  <c r="N60" i="9"/>
  <c r="M60" i="9"/>
  <c r="L60" i="9"/>
  <c r="J60" i="9"/>
  <c r="E60" i="9"/>
  <c r="A60" i="9"/>
  <c r="N60" i="1"/>
  <c r="M60" i="1"/>
  <c r="L60" i="1"/>
  <c r="J60" i="1"/>
  <c r="E60" i="1"/>
  <c r="A60" i="1"/>
  <c r="N60" i="8"/>
  <c r="M60" i="8"/>
  <c r="L60" i="8"/>
  <c r="J60" i="8"/>
  <c r="E60" i="8"/>
  <c r="A60" i="8"/>
  <c r="N60" i="7"/>
  <c r="M60" i="7"/>
  <c r="L60" i="7"/>
  <c r="J60" i="7"/>
  <c r="E60" i="7"/>
  <c r="A60" i="7"/>
  <c r="N60" i="4"/>
  <c r="M60" i="4"/>
  <c r="L60" i="4"/>
  <c r="J60" i="4"/>
  <c r="E60" i="4"/>
  <c r="A60" i="4"/>
  <c r="S61" i="1" l="1"/>
  <c r="R61" i="9"/>
  <c r="S61" i="8"/>
  <c r="R61" i="4"/>
  <c r="O60" i="9"/>
  <c r="Q60" i="9" s="1"/>
  <c r="S60" i="9" s="1"/>
  <c r="O60" i="1"/>
  <c r="O60" i="8"/>
  <c r="Q60" i="8" s="1"/>
  <c r="S60" i="8" s="1"/>
  <c r="O60" i="7"/>
  <c r="Q60" i="7" s="1"/>
  <c r="S60" i="7" s="1"/>
  <c r="O60" i="4"/>
  <c r="S59" i="3"/>
  <c r="R59" i="3"/>
  <c r="Q59" i="3"/>
  <c r="O59" i="3"/>
  <c r="N59" i="3"/>
  <c r="M59" i="3"/>
  <c r="L59" i="3"/>
  <c r="J59" i="3"/>
  <c r="I59" i="3"/>
  <c r="H59" i="3"/>
  <c r="G59" i="3"/>
  <c r="E59" i="3"/>
  <c r="D59" i="3"/>
  <c r="C59" i="3"/>
  <c r="B59" i="3"/>
  <c r="A59" i="3"/>
  <c r="Q59" i="1"/>
  <c r="Q59" i="4"/>
  <c r="N59" i="9"/>
  <c r="M59" i="9"/>
  <c r="L59" i="9"/>
  <c r="J59" i="9"/>
  <c r="E59" i="9"/>
  <c r="A59" i="9"/>
  <c r="N59" i="1"/>
  <c r="M59" i="1"/>
  <c r="L59" i="1"/>
  <c r="J59" i="1"/>
  <c r="E59" i="1"/>
  <c r="A59" i="1"/>
  <c r="N59" i="8"/>
  <c r="M59" i="8"/>
  <c r="L59" i="8"/>
  <c r="J59" i="8"/>
  <c r="E59" i="8"/>
  <c r="A59" i="8"/>
  <c r="N59" i="7"/>
  <c r="M59" i="7"/>
  <c r="L59" i="7"/>
  <c r="J59" i="7"/>
  <c r="E59" i="7"/>
  <c r="A59" i="7"/>
  <c r="N59" i="4"/>
  <c r="M59" i="4"/>
  <c r="L59" i="4"/>
  <c r="J59" i="4"/>
  <c r="E59" i="4"/>
  <c r="A59" i="4"/>
  <c r="Q60" i="1" l="1"/>
  <c r="R60" i="1" s="1"/>
  <c r="Q60" i="4"/>
  <c r="S60" i="4" s="1"/>
  <c r="R60" i="9"/>
  <c r="R60" i="8"/>
  <c r="R60" i="7"/>
  <c r="O59" i="9"/>
  <c r="Q59" i="9" s="1"/>
  <c r="R59" i="9" s="1"/>
  <c r="O59" i="1"/>
  <c r="O59" i="8"/>
  <c r="Q59" i="8" s="1"/>
  <c r="S59" i="8" s="1"/>
  <c r="O59" i="7"/>
  <c r="Q59" i="7" s="1"/>
  <c r="R59" i="7" s="1"/>
  <c r="O59" i="4"/>
  <c r="R59" i="4" s="1"/>
  <c r="S58" i="3"/>
  <c r="R58" i="3"/>
  <c r="Q58" i="3"/>
  <c r="O58" i="3"/>
  <c r="N58" i="3"/>
  <c r="M58" i="3"/>
  <c r="L58" i="3"/>
  <c r="J58" i="3"/>
  <c r="I58" i="3"/>
  <c r="H58" i="3"/>
  <c r="G58" i="3"/>
  <c r="E58" i="3"/>
  <c r="D58" i="3"/>
  <c r="C58" i="3"/>
  <c r="B58" i="3"/>
  <c r="A58" i="3"/>
  <c r="R58" i="9"/>
  <c r="Q58" i="1"/>
  <c r="N58" i="9"/>
  <c r="M58" i="9"/>
  <c r="L58" i="9"/>
  <c r="J58" i="9"/>
  <c r="E58" i="9"/>
  <c r="A58" i="9"/>
  <c r="N58" i="1"/>
  <c r="M58" i="1"/>
  <c r="L58" i="1"/>
  <c r="J58" i="1"/>
  <c r="E58" i="1"/>
  <c r="A58" i="1"/>
  <c r="N58" i="8"/>
  <c r="M58" i="8"/>
  <c r="L58" i="8"/>
  <c r="J58" i="8"/>
  <c r="E58" i="8"/>
  <c r="O58" i="8" s="1"/>
  <c r="Q58" i="8" s="1"/>
  <c r="A58" i="8"/>
  <c r="N58" i="7"/>
  <c r="M58" i="7"/>
  <c r="L58" i="7"/>
  <c r="J58" i="7"/>
  <c r="E58" i="7"/>
  <c r="O58" i="7" s="1"/>
  <c r="Q58" i="7" s="1"/>
  <c r="A58" i="7"/>
  <c r="N58" i="4"/>
  <c r="M58" i="4"/>
  <c r="L58" i="4"/>
  <c r="J58" i="4"/>
  <c r="E58" i="4"/>
  <c r="A58" i="4"/>
  <c r="S60" i="1" l="1"/>
  <c r="R60" i="4"/>
  <c r="R59" i="1"/>
  <c r="S59" i="9"/>
  <c r="R59" i="8"/>
  <c r="S59" i="7"/>
  <c r="S59" i="4"/>
  <c r="O58" i="4"/>
  <c r="Q58" i="4" s="1"/>
  <c r="S58" i="4" s="1"/>
  <c r="O58" i="1"/>
  <c r="S58" i="1" s="1"/>
  <c r="O58" i="9"/>
  <c r="R58" i="8"/>
  <c r="S58" i="8"/>
  <c r="R58" i="7"/>
  <c r="S58" i="7"/>
  <c r="S57" i="3"/>
  <c r="R57" i="3"/>
  <c r="Q57" i="3"/>
  <c r="O57" i="3"/>
  <c r="N57" i="3"/>
  <c r="M57" i="3"/>
  <c r="L57" i="3"/>
  <c r="J57" i="3"/>
  <c r="I57" i="3"/>
  <c r="H57" i="3"/>
  <c r="G57" i="3"/>
  <c r="E57" i="3"/>
  <c r="D57" i="3"/>
  <c r="C57" i="3"/>
  <c r="B57" i="3"/>
  <c r="A57" i="3"/>
  <c r="Q57" i="9"/>
  <c r="N57" i="9"/>
  <c r="M57" i="9"/>
  <c r="L57" i="9"/>
  <c r="J57" i="9"/>
  <c r="E57" i="9"/>
  <c r="A57" i="9"/>
  <c r="N57" i="1"/>
  <c r="M57" i="1"/>
  <c r="L57" i="1"/>
  <c r="J57" i="1"/>
  <c r="E57" i="1"/>
  <c r="A57" i="1"/>
  <c r="N57" i="8"/>
  <c r="M57" i="8"/>
  <c r="L57" i="8"/>
  <c r="J57" i="8"/>
  <c r="E57" i="8"/>
  <c r="A57" i="8"/>
  <c r="N57" i="7"/>
  <c r="M57" i="7"/>
  <c r="L57" i="7"/>
  <c r="J57" i="7"/>
  <c r="E57" i="7"/>
  <c r="A57" i="7"/>
  <c r="N57" i="4"/>
  <c r="M57" i="4"/>
  <c r="L57" i="4"/>
  <c r="J57" i="4"/>
  <c r="E57" i="4"/>
  <c r="A57" i="4"/>
  <c r="S59" i="1" l="1"/>
  <c r="Q58" i="9"/>
  <c r="R58" i="4"/>
  <c r="R58" i="1"/>
  <c r="O57" i="4"/>
  <c r="O57" i="7"/>
  <c r="Q57" i="7" s="1"/>
  <c r="S57" i="7" s="1"/>
  <c r="O57" i="8"/>
  <c r="Q57" i="8" s="1"/>
  <c r="R57" i="8" s="1"/>
  <c r="O57" i="1"/>
  <c r="O57" i="9"/>
  <c r="S57" i="9" s="1"/>
  <c r="R57" i="7"/>
  <c r="S56" i="3"/>
  <c r="R56" i="3"/>
  <c r="Q56" i="3"/>
  <c r="O56" i="3"/>
  <c r="N56" i="3"/>
  <c r="M56" i="3"/>
  <c r="L56" i="3"/>
  <c r="J56" i="3"/>
  <c r="I56" i="3"/>
  <c r="H56" i="3"/>
  <c r="G56" i="3"/>
  <c r="E56" i="3"/>
  <c r="D56" i="3"/>
  <c r="C56" i="3"/>
  <c r="B56" i="3"/>
  <c r="A56" i="3"/>
  <c r="Q56" i="1"/>
  <c r="Q56" i="4"/>
  <c r="N56" i="9"/>
  <c r="M56" i="9"/>
  <c r="L56" i="9"/>
  <c r="J56" i="9"/>
  <c r="E56" i="9"/>
  <c r="A56" i="9"/>
  <c r="N56" i="1"/>
  <c r="M56" i="1"/>
  <c r="L56" i="1"/>
  <c r="J56" i="1"/>
  <c r="E56" i="1"/>
  <c r="A56" i="1"/>
  <c r="N56" i="8"/>
  <c r="M56" i="8"/>
  <c r="L56" i="8"/>
  <c r="J56" i="8"/>
  <c r="E56" i="8"/>
  <c r="A56" i="8"/>
  <c r="N56" i="7"/>
  <c r="M56" i="7"/>
  <c r="L56" i="7"/>
  <c r="J56" i="7"/>
  <c r="E56" i="7"/>
  <c r="A56" i="7"/>
  <c r="N56" i="4"/>
  <c r="M56" i="4"/>
  <c r="L56" i="4"/>
  <c r="J56" i="4"/>
  <c r="E56" i="4"/>
  <c r="A56" i="4"/>
  <c r="S58" i="9" l="1"/>
  <c r="Q57" i="1"/>
  <c r="S57" i="1" s="1"/>
  <c r="Q57" i="4"/>
  <c r="R57" i="4" s="1"/>
  <c r="S57" i="8"/>
  <c r="R57" i="9"/>
  <c r="O56" i="9"/>
  <c r="Q56" i="9" s="1"/>
  <c r="S56" i="9" s="1"/>
  <c r="O56" i="1"/>
  <c r="O56" i="8"/>
  <c r="Q56" i="8" s="1"/>
  <c r="O56" i="7"/>
  <c r="Q56" i="7" s="1"/>
  <c r="S56" i="7" s="1"/>
  <c r="O56" i="4"/>
  <c r="R56" i="4" s="1"/>
  <c r="Q55" i="1"/>
  <c r="R57" i="1" l="1"/>
  <c r="S57" i="4"/>
  <c r="S56" i="1"/>
  <c r="S56" i="8"/>
  <c r="R56" i="8"/>
  <c r="R56" i="9"/>
  <c r="R56" i="7"/>
  <c r="S56" i="4"/>
  <c r="Q55" i="3"/>
  <c r="O55" i="3"/>
  <c r="N55" i="3"/>
  <c r="M55" i="3"/>
  <c r="L55" i="3"/>
  <c r="J55" i="3"/>
  <c r="I55" i="3"/>
  <c r="H55" i="3"/>
  <c r="G55" i="3"/>
  <c r="E55" i="3"/>
  <c r="D55" i="3"/>
  <c r="C55" i="3"/>
  <c r="B55" i="3"/>
  <c r="A55" i="3"/>
  <c r="R55" i="8"/>
  <c r="N55" i="9"/>
  <c r="M55" i="9"/>
  <c r="L55" i="9"/>
  <c r="J55" i="9"/>
  <c r="E55" i="9"/>
  <c r="A55" i="9"/>
  <c r="N55" i="1"/>
  <c r="M55" i="1"/>
  <c r="L55" i="1"/>
  <c r="J55" i="1"/>
  <c r="E55" i="1"/>
  <c r="A55" i="1"/>
  <c r="N55" i="8"/>
  <c r="M55" i="8"/>
  <c r="L55" i="8"/>
  <c r="J55" i="8"/>
  <c r="E55" i="8"/>
  <c r="A55" i="8"/>
  <c r="N55" i="7"/>
  <c r="M55" i="7"/>
  <c r="L55" i="7"/>
  <c r="J55" i="7"/>
  <c r="E55" i="7"/>
  <c r="A55" i="7"/>
  <c r="N55" i="4"/>
  <c r="M55" i="4"/>
  <c r="L55" i="4"/>
  <c r="J55" i="4"/>
  <c r="E55" i="4"/>
  <c r="A55" i="4"/>
  <c r="R56" i="1" l="1"/>
  <c r="O55" i="9"/>
  <c r="Q55" i="9" s="1"/>
  <c r="S55" i="9" s="1"/>
  <c r="O55" i="1"/>
  <c r="S55" i="1" s="1"/>
  <c r="S55" i="3" s="1"/>
  <c r="O55" i="8"/>
  <c r="Q55" i="8" s="1"/>
  <c r="S55" i="8" s="1"/>
  <c r="O55" i="7"/>
  <c r="Q55" i="7" s="1"/>
  <c r="S55" i="7" s="1"/>
  <c r="O55" i="4"/>
  <c r="Q55" i="4" s="1"/>
  <c r="S55" i="4" s="1"/>
  <c r="S54" i="3"/>
  <c r="R54" i="3"/>
  <c r="Q54" i="3"/>
  <c r="O54" i="3"/>
  <c r="N54" i="3"/>
  <c r="M54" i="3"/>
  <c r="L54" i="3"/>
  <c r="J54" i="3"/>
  <c r="I54" i="3"/>
  <c r="H54" i="3"/>
  <c r="G54" i="3"/>
  <c r="E54" i="3"/>
  <c r="D54" i="3"/>
  <c r="C54" i="3"/>
  <c r="B54" i="3"/>
  <c r="A54" i="3"/>
  <c r="Q54" i="9"/>
  <c r="Q54" i="8"/>
  <c r="N54" i="9"/>
  <c r="M54" i="9"/>
  <c r="L54" i="9"/>
  <c r="J54" i="9"/>
  <c r="E54" i="9"/>
  <c r="A54" i="9"/>
  <c r="N54" i="1"/>
  <c r="M54" i="1"/>
  <c r="L54" i="1"/>
  <c r="J54" i="1"/>
  <c r="E54" i="1"/>
  <c r="A54" i="1"/>
  <c r="N54" i="8"/>
  <c r="M54" i="8"/>
  <c r="L54" i="8"/>
  <c r="J54" i="8"/>
  <c r="E54" i="8"/>
  <c r="A54" i="8"/>
  <c r="N54" i="7"/>
  <c r="M54" i="7"/>
  <c r="L54" i="7"/>
  <c r="J54" i="7"/>
  <c r="E54" i="7"/>
  <c r="A54" i="7"/>
  <c r="N54" i="4"/>
  <c r="M54" i="4"/>
  <c r="L54" i="4"/>
  <c r="J54" i="4"/>
  <c r="E54" i="4"/>
  <c r="A54" i="4"/>
  <c r="R55" i="9" l="1"/>
  <c r="R55" i="1"/>
  <c r="R55" i="3" s="1"/>
  <c r="R55" i="7"/>
  <c r="R55" i="4"/>
  <c r="O54" i="9"/>
  <c r="R54" i="9" s="1"/>
  <c r="O54" i="1"/>
  <c r="O54" i="8"/>
  <c r="O54" i="7"/>
  <c r="Q54" i="7" s="1"/>
  <c r="R54" i="7" s="1"/>
  <c r="O54" i="4"/>
  <c r="Q54" i="4" s="1"/>
  <c r="R54" i="4" s="1"/>
  <c r="S53" i="3"/>
  <c r="R53" i="3"/>
  <c r="Q53" i="3"/>
  <c r="O53" i="3"/>
  <c r="N53" i="3"/>
  <c r="M53" i="3"/>
  <c r="L53" i="3"/>
  <c r="J53" i="3"/>
  <c r="I53" i="3"/>
  <c r="H53" i="3"/>
  <c r="G53" i="3"/>
  <c r="E53" i="3"/>
  <c r="D53" i="3"/>
  <c r="C53" i="3"/>
  <c r="B53" i="3"/>
  <c r="A53" i="3"/>
  <c r="Q53" i="1"/>
  <c r="Q53" i="8"/>
  <c r="R53" i="4"/>
  <c r="N53" i="9"/>
  <c r="M53" i="9"/>
  <c r="L53" i="9"/>
  <c r="J53" i="9"/>
  <c r="E53" i="9"/>
  <c r="A53" i="9"/>
  <c r="N53" i="1"/>
  <c r="M53" i="1"/>
  <c r="L53" i="1"/>
  <c r="J53" i="1"/>
  <c r="E53" i="1"/>
  <c r="A53" i="1"/>
  <c r="N53" i="8"/>
  <c r="M53" i="8"/>
  <c r="L53" i="8"/>
  <c r="J53" i="8"/>
  <c r="E53" i="8"/>
  <c r="A53" i="8"/>
  <c r="N53" i="7"/>
  <c r="M53" i="7"/>
  <c r="L53" i="7"/>
  <c r="J53" i="7"/>
  <c r="E53" i="7"/>
  <c r="A53" i="7"/>
  <c r="N53" i="4"/>
  <c r="M53" i="4"/>
  <c r="L53" i="4"/>
  <c r="J53" i="4"/>
  <c r="E53" i="4"/>
  <c r="A53" i="4"/>
  <c r="Q54" i="1" l="1"/>
  <c r="R54" i="1" s="1"/>
  <c r="S54" i="8"/>
  <c r="S54" i="9"/>
  <c r="S54" i="7"/>
  <c r="S54" i="4"/>
  <c r="O53" i="8"/>
  <c r="R53" i="8" s="1"/>
  <c r="O53" i="7"/>
  <c r="Q53" i="7" s="1"/>
  <c r="S53" i="7" s="1"/>
  <c r="O53" i="9"/>
  <c r="Q53" i="9" s="1"/>
  <c r="S53" i="9" s="1"/>
  <c r="O53" i="1"/>
  <c r="S53" i="1" s="1"/>
  <c r="O53" i="4"/>
  <c r="Q53" i="4" s="1"/>
  <c r="S52" i="3"/>
  <c r="R52" i="3"/>
  <c r="Q52" i="3"/>
  <c r="O52" i="3"/>
  <c r="N52" i="3"/>
  <c r="M52" i="3"/>
  <c r="L52" i="3"/>
  <c r="J52" i="3"/>
  <c r="I52" i="3"/>
  <c r="H52" i="3"/>
  <c r="G52" i="3"/>
  <c r="E52" i="3"/>
  <c r="D52" i="3"/>
  <c r="C52" i="3"/>
  <c r="B52" i="3"/>
  <c r="A52" i="3"/>
  <c r="N52" i="9"/>
  <c r="M52" i="9"/>
  <c r="L52" i="9"/>
  <c r="J52" i="9"/>
  <c r="E52" i="9"/>
  <c r="A52" i="9"/>
  <c r="N52" i="1"/>
  <c r="M52" i="1"/>
  <c r="L52" i="1"/>
  <c r="J52" i="1"/>
  <c r="E52" i="1"/>
  <c r="A52" i="1"/>
  <c r="N52" i="8"/>
  <c r="M52" i="8"/>
  <c r="L52" i="8"/>
  <c r="J52" i="8"/>
  <c r="E52" i="8"/>
  <c r="A52" i="8"/>
  <c r="N52" i="7"/>
  <c r="M52" i="7"/>
  <c r="L52" i="7"/>
  <c r="J52" i="7"/>
  <c r="E52" i="7"/>
  <c r="A52" i="7"/>
  <c r="N52" i="4"/>
  <c r="M52" i="4"/>
  <c r="L52" i="4"/>
  <c r="J52" i="4"/>
  <c r="E52" i="4"/>
  <c r="A52" i="4"/>
  <c r="S54" i="1" l="1"/>
  <c r="R54" i="8"/>
  <c r="S53" i="8"/>
  <c r="R53" i="7"/>
  <c r="R53" i="9"/>
  <c r="R53" i="1"/>
  <c r="S53" i="4"/>
  <c r="O52" i="8"/>
  <c r="Q52" i="8" s="1"/>
  <c r="O52" i="4"/>
  <c r="O52" i="7"/>
  <c r="Q52" i="7" s="1"/>
  <c r="S52" i="7" s="1"/>
  <c r="O52" i="1"/>
  <c r="Q52" i="1" s="1"/>
  <c r="R52" i="1" s="1"/>
  <c r="O52" i="9"/>
  <c r="Q52" i="9" s="1"/>
  <c r="S52" i="9" s="1"/>
  <c r="S52" i="8"/>
  <c r="R52" i="8"/>
  <c r="S51" i="3"/>
  <c r="R51" i="3"/>
  <c r="Q51" i="3"/>
  <c r="O51" i="3"/>
  <c r="N51" i="3"/>
  <c r="M51" i="3"/>
  <c r="L51" i="3"/>
  <c r="J51" i="3"/>
  <c r="I51" i="3"/>
  <c r="H51" i="3"/>
  <c r="G51" i="3"/>
  <c r="E51" i="3"/>
  <c r="D51" i="3"/>
  <c r="C51" i="3"/>
  <c r="B51" i="3"/>
  <c r="A51" i="3"/>
  <c r="Q51" i="4"/>
  <c r="N51" i="9"/>
  <c r="M51" i="9"/>
  <c r="L51" i="9"/>
  <c r="J51" i="9"/>
  <c r="E51" i="9"/>
  <c r="A51" i="9"/>
  <c r="N51" i="1"/>
  <c r="M51" i="1"/>
  <c r="L51" i="1"/>
  <c r="J51" i="1"/>
  <c r="E51" i="1"/>
  <c r="A51" i="1"/>
  <c r="N51" i="8"/>
  <c r="M51" i="8"/>
  <c r="L51" i="8"/>
  <c r="J51" i="8"/>
  <c r="E51" i="8"/>
  <c r="A51" i="8"/>
  <c r="N51" i="7"/>
  <c r="M51" i="7"/>
  <c r="L51" i="7"/>
  <c r="J51" i="7"/>
  <c r="E51" i="7"/>
  <c r="A51" i="7"/>
  <c r="N51" i="4"/>
  <c r="M51" i="4"/>
  <c r="L51" i="4"/>
  <c r="J51" i="4"/>
  <c r="E51" i="4"/>
  <c r="A51" i="4"/>
  <c r="R52" i="7" l="1"/>
  <c r="Q52" i="4"/>
  <c r="R52" i="4" s="1"/>
  <c r="S52" i="1"/>
  <c r="R52" i="9"/>
  <c r="O51" i="4"/>
  <c r="S51" i="4" s="1"/>
  <c r="O51" i="7"/>
  <c r="Q51" i="7" s="1"/>
  <c r="R51" i="7" s="1"/>
  <c r="O51" i="8"/>
  <c r="Q51" i="8" s="1"/>
  <c r="R51" i="8" s="1"/>
  <c r="O51" i="1"/>
  <c r="Q51" i="1" s="1"/>
  <c r="R51" i="1" s="1"/>
  <c r="O51" i="9"/>
  <c r="Q51" i="9" s="1"/>
  <c r="R51" i="9" s="1"/>
  <c r="S50" i="3"/>
  <c r="R50" i="3"/>
  <c r="Q50" i="3"/>
  <c r="O50" i="3"/>
  <c r="N50" i="3"/>
  <c r="M50" i="3"/>
  <c r="L50" i="3"/>
  <c r="J50" i="3"/>
  <c r="I50" i="3"/>
  <c r="H50" i="3"/>
  <c r="G50" i="3"/>
  <c r="E50" i="3"/>
  <c r="D50" i="3"/>
  <c r="C50" i="3"/>
  <c r="B50" i="3"/>
  <c r="A50" i="3"/>
  <c r="N50" i="9"/>
  <c r="M50" i="9"/>
  <c r="L50" i="9"/>
  <c r="J50" i="9"/>
  <c r="E50" i="9"/>
  <c r="A50" i="9"/>
  <c r="N50" i="1"/>
  <c r="M50" i="1"/>
  <c r="L50" i="1"/>
  <c r="J50" i="1"/>
  <c r="E50" i="1"/>
  <c r="A50" i="1"/>
  <c r="N50" i="8"/>
  <c r="M50" i="8"/>
  <c r="L50" i="8"/>
  <c r="J50" i="8"/>
  <c r="E50" i="8"/>
  <c r="A50" i="8"/>
  <c r="N50" i="7"/>
  <c r="M50" i="7"/>
  <c r="L50" i="7"/>
  <c r="J50" i="7"/>
  <c r="E50" i="7"/>
  <c r="A50" i="7"/>
  <c r="N50" i="4"/>
  <c r="M50" i="4"/>
  <c r="L50" i="4"/>
  <c r="J50" i="4"/>
  <c r="E50" i="4"/>
  <c r="A50" i="4"/>
  <c r="S52" i="4" l="1"/>
  <c r="R51" i="4"/>
  <c r="S51" i="7"/>
  <c r="S51" i="8"/>
  <c r="S51" i="1"/>
  <c r="S51" i="9"/>
  <c r="O50" i="8"/>
  <c r="Q50" i="8" s="1"/>
  <c r="R50" i="8" s="1"/>
  <c r="O50" i="7"/>
  <c r="Q50" i="7" s="1"/>
  <c r="S50" i="7" s="1"/>
  <c r="O50" i="1"/>
  <c r="Q50" i="1" s="1"/>
  <c r="S50" i="1" s="1"/>
  <c r="O50" i="9"/>
  <c r="Q50" i="9" s="1"/>
  <c r="S50" i="9" s="1"/>
  <c r="O50" i="4"/>
  <c r="S49" i="3"/>
  <c r="R49" i="3"/>
  <c r="Q49" i="3"/>
  <c r="O49" i="3"/>
  <c r="N49" i="3"/>
  <c r="M49" i="3"/>
  <c r="L49" i="3"/>
  <c r="J49" i="3"/>
  <c r="I49" i="3"/>
  <c r="H49" i="3"/>
  <c r="G49" i="3"/>
  <c r="E49" i="3"/>
  <c r="D49" i="3"/>
  <c r="C49" i="3"/>
  <c r="B49" i="3"/>
  <c r="A49" i="3"/>
  <c r="Q49" i="1"/>
  <c r="Q49" i="4"/>
  <c r="N49" i="9"/>
  <c r="M49" i="9"/>
  <c r="L49" i="9"/>
  <c r="J49" i="9"/>
  <c r="E49" i="9"/>
  <c r="A49" i="9"/>
  <c r="N49" i="1"/>
  <c r="M49" i="1"/>
  <c r="L49" i="1"/>
  <c r="J49" i="1"/>
  <c r="E49" i="1"/>
  <c r="A49" i="1"/>
  <c r="N49" i="8"/>
  <c r="M49" i="8"/>
  <c r="L49" i="8"/>
  <c r="J49" i="8"/>
  <c r="E49" i="8"/>
  <c r="A49" i="8"/>
  <c r="N49" i="7"/>
  <c r="M49" i="7"/>
  <c r="L49" i="7"/>
  <c r="J49" i="7"/>
  <c r="E49" i="7"/>
  <c r="A49" i="7"/>
  <c r="N49" i="4"/>
  <c r="M49" i="4"/>
  <c r="L49" i="4"/>
  <c r="J49" i="4"/>
  <c r="E49" i="4"/>
  <c r="A49" i="4"/>
  <c r="R50" i="1" l="1"/>
  <c r="S50" i="8"/>
  <c r="R50" i="7"/>
  <c r="Q50" i="4"/>
  <c r="S50" i="4" s="1"/>
  <c r="R50" i="9"/>
  <c r="O49" i="4"/>
  <c r="R49" i="4" s="1"/>
  <c r="O49" i="7"/>
  <c r="Q49" i="7" s="1"/>
  <c r="R49" i="7" s="1"/>
  <c r="O49" i="8"/>
  <c r="Q49" i="8" s="1"/>
  <c r="R49" i="8" s="1"/>
  <c r="O49" i="1"/>
  <c r="O49" i="9"/>
  <c r="Q49" i="9" s="1"/>
  <c r="S49" i="9" s="1"/>
  <c r="N48" i="3"/>
  <c r="I48" i="3"/>
  <c r="H48" i="3"/>
  <c r="G48" i="3"/>
  <c r="D48" i="3"/>
  <c r="C48" i="3"/>
  <c r="B48" i="3"/>
  <c r="A48" i="3"/>
  <c r="N48" i="9"/>
  <c r="M48" i="9"/>
  <c r="L48" i="9"/>
  <c r="J48" i="9"/>
  <c r="E48" i="9"/>
  <c r="A48" i="9"/>
  <c r="N48" i="1"/>
  <c r="M48" i="1"/>
  <c r="M48" i="3" s="1"/>
  <c r="L48" i="1"/>
  <c r="L48" i="3" s="1"/>
  <c r="J48" i="1"/>
  <c r="J48" i="3" s="1"/>
  <c r="E48" i="1"/>
  <c r="E48" i="3" s="1"/>
  <c r="A48" i="1"/>
  <c r="N48" i="8"/>
  <c r="M48" i="8"/>
  <c r="L48" i="8"/>
  <c r="J48" i="8"/>
  <c r="E48" i="8"/>
  <c r="A48" i="8"/>
  <c r="N48" i="7"/>
  <c r="M48" i="7"/>
  <c r="L48" i="7"/>
  <c r="J48" i="7"/>
  <c r="E48" i="7"/>
  <c r="A48" i="7"/>
  <c r="N48" i="4"/>
  <c r="M48" i="4"/>
  <c r="L48" i="4"/>
  <c r="J48" i="4"/>
  <c r="E48" i="4"/>
  <c r="A48" i="4"/>
  <c r="R50" i="4" l="1"/>
  <c r="R49" i="1"/>
  <c r="S49" i="7"/>
  <c r="S49" i="4"/>
  <c r="S49" i="8"/>
  <c r="R49" i="9"/>
  <c r="O48" i="4"/>
  <c r="Q48" i="4" s="1"/>
  <c r="S48" i="4" s="1"/>
  <c r="O48" i="7"/>
  <c r="Q48" i="7" s="1"/>
  <c r="R48" i="7" s="1"/>
  <c r="O48" i="8"/>
  <c r="Q48" i="8" s="1"/>
  <c r="S48" i="8" s="1"/>
  <c r="O48" i="1"/>
  <c r="O48" i="9"/>
  <c r="S47" i="3"/>
  <c r="R47" i="3"/>
  <c r="Q47" i="3"/>
  <c r="O47" i="3"/>
  <c r="N47" i="3"/>
  <c r="M47" i="3"/>
  <c r="L47" i="3"/>
  <c r="J47" i="3"/>
  <c r="I47" i="3"/>
  <c r="H47" i="3"/>
  <c r="G47" i="3"/>
  <c r="E47" i="3"/>
  <c r="D47" i="3"/>
  <c r="C47" i="3"/>
  <c r="B47" i="3"/>
  <c r="A47" i="3"/>
  <c r="Q47" i="9"/>
  <c r="Q47" i="1"/>
  <c r="N47" i="9"/>
  <c r="M47" i="9"/>
  <c r="L47" i="9"/>
  <c r="J47" i="9"/>
  <c r="E47" i="9"/>
  <c r="A47" i="9"/>
  <c r="N47" i="1"/>
  <c r="M47" i="1"/>
  <c r="L47" i="1"/>
  <c r="J47" i="1"/>
  <c r="E47" i="1"/>
  <c r="A47" i="1"/>
  <c r="N47" i="8"/>
  <c r="M47" i="8"/>
  <c r="L47" i="8"/>
  <c r="J47" i="8"/>
  <c r="E47" i="8"/>
  <c r="A47" i="8"/>
  <c r="N47" i="7"/>
  <c r="M47" i="7"/>
  <c r="L47" i="7"/>
  <c r="J47" i="7"/>
  <c r="E47" i="7"/>
  <c r="A47" i="7"/>
  <c r="N47" i="4"/>
  <c r="M47" i="4"/>
  <c r="L47" i="4"/>
  <c r="J47" i="4"/>
  <c r="E47" i="4"/>
  <c r="A47" i="4"/>
  <c r="S49" i="1" l="1"/>
  <c r="O48" i="3"/>
  <c r="Q48" i="1"/>
  <c r="Q48" i="3" s="1"/>
  <c r="Q48" i="9"/>
  <c r="S48" i="9" s="1"/>
  <c r="R48" i="4"/>
  <c r="S48" i="7"/>
  <c r="R48" i="8"/>
  <c r="O47" i="9"/>
  <c r="S47" i="9" s="1"/>
  <c r="O47" i="1"/>
  <c r="O47" i="8"/>
  <c r="Q47" i="8" s="1"/>
  <c r="R47" i="8" s="1"/>
  <c r="O47" i="7"/>
  <c r="Q47" i="7" s="1"/>
  <c r="R47" i="7" s="1"/>
  <c r="O47" i="4"/>
  <c r="S46" i="3"/>
  <c r="R46" i="3"/>
  <c r="Q46" i="3"/>
  <c r="O46" i="3"/>
  <c r="N46" i="3"/>
  <c r="M46" i="3"/>
  <c r="L46" i="3"/>
  <c r="J46" i="3"/>
  <c r="I46" i="3"/>
  <c r="H46" i="3"/>
  <c r="G46" i="3"/>
  <c r="E46" i="3"/>
  <c r="D46" i="3"/>
  <c r="C46" i="3"/>
  <c r="B46" i="3"/>
  <c r="A46" i="3"/>
  <c r="Q46" i="1"/>
  <c r="Q46" i="4"/>
  <c r="N46" i="9"/>
  <c r="M46" i="9"/>
  <c r="L46" i="9"/>
  <c r="J46" i="9"/>
  <c r="E46" i="9"/>
  <c r="A46" i="9"/>
  <c r="N46" i="1"/>
  <c r="M46" i="1"/>
  <c r="L46" i="1"/>
  <c r="J46" i="1"/>
  <c r="E46" i="1"/>
  <c r="A46" i="1"/>
  <c r="N46" i="8"/>
  <c r="M46" i="8"/>
  <c r="L46" i="8"/>
  <c r="J46" i="8"/>
  <c r="E46" i="8"/>
  <c r="A46" i="8"/>
  <c r="N46" i="7"/>
  <c r="M46" i="7"/>
  <c r="L46" i="7"/>
  <c r="J46" i="7"/>
  <c r="E46" i="7"/>
  <c r="A46" i="7"/>
  <c r="N46" i="4"/>
  <c r="M46" i="4"/>
  <c r="L46" i="4"/>
  <c r="J46" i="4"/>
  <c r="E46" i="4"/>
  <c r="A46" i="4"/>
  <c r="S48" i="1" l="1"/>
  <c r="S48" i="3" s="1"/>
  <c r="R48" i="9"/>
  <c r="R48" i="1"/>
  <c r="R48" i="3" s="1"/>
  <c r="R47" i="1"/>
  <c r="Q47" i="4"/>
  <c r="S47" i="4" s="1"/>
  <c r="R47" i="9"/>
  <c r="S47" i="8"/>
  <c r="S47" i="7"/>
  <c r="O46" i="4"/>
  <c r="S46" i="4" s="1"/>
  <c r="O46" i="9"/>
  <c r="Q46" i="9" s="1"/>
  <c r="R46" i="9" s="1"/>
  <c r="O46" i="1"/>
  <c r="O46" i="8"/>
  <c r="Q46" i="8" s="1"/>
  <c r="S46" i="8" s="1"/>
  <c r="O46" i="7"/>
  <c r="Q46" i="7" s="1"/>
  <c r="R46" i="7" s="1"/>
  <c r="S43" i="9"/>
  <c r="S47" i="1" l="1"/>
  <c r="R47" i="4"/>
  <c r="S46" i="1"/>
  <c r="R46" i="4"/>
  <c r="S46" i="9"/>
  <c r="R46" i="8"/>
  <c r="S46" i="7"/>
  <c r="S45" i="3"/>
  <c r="R45" i="3"/>
  <c r="Q45" i="3"/>
  <c r="O45" i="3"/>
  <c r="N45" i="3"/>
  <c r="M45" i="3"/>
  <c r="L45" i="3"/>
  <c r="J45" i="3"/>
  <c r="I45" i="3"/>
  <c r="H45" i="3"/>
  <c r="G45" i="3"/>
  <c r="E45" i="3"/>
  <c r="D45" i="3"/>
  <c r="C45" i="3"/>
  <c r="B45" i="3"/>
  <c r="A45" i="3"/>
  <c r="S45" i="9"/>
  <c r="Q45" i="1"/>
  <c r="N45" i="9"/>
  <c r="M45" i="9"/>
  <c r="L45" i="9"/>
  <c r="J45" i="9"/>
  <c r="E45" i="9"/>
  <c r="A45" i="9"/>
  <c r="N45" i="1"/>
  <c r="M45" i="1"/>
  <c r="L45" i="1"/>
  <c r="J45" i="1"/>
  <c r="E45" i="1"/>
  <c r="A45" i="1"/>
  <c r="N45" i="8"/>
  <c r="M45" i="8"/>
  <c r="L45" i="8"/>
  <c r="J45" i="8"/>
  <c r="E45" i="8"/>
  <c r="A45" i="8"/>
  <c r="N45" i="7"/>
  <c r="M45" i="7"/>
  <c r="L45" i="7"/>
  <c r="J45" i="7"/>
  <c r="E45" i="7"/>
  <c r="A45" i="7"/>
  <c r="N45" i="4"/>
  <c r="M45" i="4"/>
  <c r="L45" i="4"/>
  <c r="J45" i="4"/>
  <c r="E45" i="4"/>
  <c r="A45" i="4"/>
  <c r="R46" i="1" l="1"/>
  <c r="O45" i="8"/>
  <c r="Q45" i="8" s="1"/>
  <c r="S45" i="8" s="1"/>
  <c r="O45" i="9"/>
  <c r="O45" i="1"/>
  <c r="O45" i="7"/>
  <c r="Q45" i="7" s="1"/>
  <c r="S45" i="7" s="1"/>
  <c r="O45" i="4"/>
  <c r="Q45" i="4" s="1"/>
  <c r="R45" i="4" s="1"/>
  <c r="S44" i="3"/>
  <c r="R44" i="3"/>
  <c r="Q44" i="3"/>
  <c r="O44" i="3"/>
  <c r="N44" i="3"/>
  <c r="M44" i="3"/>
  <c r="L44" i="3"/>
  <c r="J44" i="3"/>
  <c r="I44" i="3"/>
  <c r="H44" i="3"/>
  <c r="G44" i="3"/>
  <c r="E44" i="3"/>
  <c r="D44" i="3"/>
  <c r="C44" i="3"/>
  <c r="B44" i="3"/>
  <c r="A44" i="3"/>
  <c r="Q44" i="9"/>
  <c r="S44" i="9" s="1"/>
  <c r="Q44" i="1"/>
  <c r="N44" i="9"/>
  <c r="M44" i="9"/>
  <c r="L44" i="9"/>
  <c r="J44" i="9"/>
  <c r="E44" i="9"/>
  <c r="A44" i="9"/>
  <c r="N44" i="1"/>
  <c r="M44" i="1"/>
  <c r="L44" i="1"/>
  <c r="J44" i="1"/>
  <c r="E44" i="1"/>
  <c r="A44" i="1"/>
  <c r="N44" i="8"/>
  <c r="M44" i="8"/>
  <c r="L44" i="8"/>
  <c r="J44" i="8"/>
  <c r="E44" i="8"/>
  <c r="A44" i="8"/>
  <c r="N44" i="7"/>
  <c r="M44" i="7"/>
  <c r="L44" i="7"/>
  <c r="J44" i="7"/>
  <c r="E44" i="7"/>
  <c r="A44" i="7"/>
  <c r="N44" i="4"/>
  <c r="M44" i="4"/>
  <c r="L44" i="4"/>
  <c r="J44" i="4"/>
  <c r="E44" i="4"/>
  <c r="A44" i="4"/>
  <c r="Q45" i="9" l="1"/>
  <c r="S45" i="1"/>
  <c r="R45" i="8"/>
  <c r="R45" i="7"/>
  <c r="S45" i="4"/>
  <c r="O44" i="1"/>
  <c r="R44" i="1" s="1"/>
  <c r="O44" i="7"/>
  <c r="Q44" i="7" s="1"/>
  <c r="R44" i="7" s="1"/>
  <c r="O44" i="4"/>
  <c r="Q44" i="4" s="1"/>
  <c r="S44" i="4" s="1"/>
  <c r="O44" i="8"/>
  <c r="Q44" i="8" s="1"/>
  <c r="S44" i="8" s="1"/>
  <c r="O44" i="9"/>
  <c r="S44" i="7"/>
  <c r="S43" i="3"/>
  <c r="R43" i="3"/>
  <c r="Q43" i="3"/>
  <c r="O43" i="3"/>
  <c r="N43" i="3"/>
  <c r="M43" i="3"/>
  <c r="L43" i="3"/>
  <c r="J43" i="3"/>
  <c r="I43" i="3"/>
  <c r="H43" i="3"/>
  <c r="G43" i="3"/>
  <c r="E43" i="3"/>
  <c r="D43" i="3"/>
  <c r="C43" i="3"/>
  <c r="B43" i="3"/>
  <c r="A43" i="3"/>
  <c r="N43" i="9"/>
  <c r="M43" i="9"/>
  <c r="L43" i="9"/>
  <c r="J43" i="9"/>
  <c r="E43" i="9"/>
  <c r="A43" i="9"/>
  <c r="N43" i="1"/>
  <c r="M43" i="1"/>
  <c r="L43" i="1"/>
  <c r="J43" i="1"/>
  <c r="E43" i="1"/>
  <c r="A43" i="1"/>
  <c r="N43" i="8"/>
  <c r="M43" i="8"/>
  <c r="L43" i="8"/>
  <c r="J43" i="8"/>
  <c r="E43" i="8"/>
  <c r="A43" i="8"/>
  <c r="N43" i="7"/>
  <c r="M43" i="7"/>
  <c r="L43" i="7"/>
  <c r="J43" i="7"/>
  <c r="E43" i="7"/>
  <c r="A43" i="7"/>
  <c r="N43" i="4"/>
  <c r="M43" i="4"/>
  <c r="L43" i="4"/>
  <c r="J43" i="4"/>
  <c r="E43" i="4"/>
  <c r="A43" i="4"/>
  <c r="R45" i="9" l="1"/>
  <c r="R45" i="1"/>
  <c r="S44" i="1"/>
  <c r="R44" i="8"/>
  <c r="R44" i="4"/>
  <c r="R44" i="9"/>
  <c r="O43" i="4"/>
  <c r="Q43" i="4" s="1"/>
  <c r="R43" i="4" s="1"/>
  <c r="O43" i="7"/>
  <c r="Q43" i="7" s="1"/>
  <c r="S43" i="7" s="1"/>
  <c r="O43" i="8"/>
  <c r="Q43" i="8" s="1"/>
  <c r="S43" i="8" s="1"/>
  <c r="O43" i="1"/>
  <c r="Q43" i="1" s="1"/>
  <c r="S43" i="1" s="1"/>
  <c r="O43" i="9"/>
  <c r="S42" i="3"/>
  <c r="R42" i="3"/>
  <c r="Q42" i="3"/>
  <c r="O42" i="3"/>
  <c r="N42" i="3"/>
  <c r="M42" i="3"/>
  <c r="L42" i="3"/>
  <c r="J42" i="3"/>
  <c r="I42" i="3"/>
  <c r="H42" i="3"/>
  <c r="G42" i="3"/>
  <c r="E42" i="3"/>
  <c r="D42" i="3"/>
  <c r="C42" i="3"/>
  <c r="B42" i="3"/>
  <c r="A42" i="3"/>
  <c r="Q42" i="9"/>
  <c r="N42" i="4"/>
  <c r="M42" i="4"/>
  <c r="N42" i="9"/>
  <c r="M42" i="9"/>
  <c r="L42" i="9"/>
  <c r="J42" i="9"/>
  <c r="E42" i="9"/>
  <c r="A42" i="9"/>
  <c r="N42" i="1"/>
  <c r="M42" i="1"/>
  <c r="L42" i="1"/>
  <c r="J42" i="1"/>
  <c r="E42" i="1"/>
  <c r="A42" i="1"/>
  <c r="N42" i="8"/>
  <c r="M42" i="8"/>
  <c r="L42" i="8"/>
  <c r="J42" i="8"/>
  <c r="E42" i="8"/>
  <c r="A42" i="8"/>
  <c r="N42" i="7"/>
  <c r="M42" i="7"/>
  <c r="L42" i="7"/>
  <c r="J42" i="7"/>
  <c r="E42" i="7"/>
  <c r="A42" i="7"/>
  <c r="L42" i="4"/>
  <c r="J42" i="4"/>
  <c r="E42" i="4"/>
  <c r="A42" i="4"/>
  <c r="Q43" i="9" l="1"/>
  <c r="R43" i="9" s="1"/>
  <c r="S43" i="4"/>
  <c r="R43" i="7"/>
  <c r="R43" i="8"/>
  <c r="R43" i="1"/>
  <c r="O42" i="9"/>
  <c r="R42" i="9" s="1"/>
  <c r="O42" i="1"/>
  <c r="O42" i="8"/>
  <c r="Q42" i="8" s="1"/>
  <c r="S42" i="8" s="1"/>
  <c r="O42" i="7"/>
  <c r="Q42" i="7" s="1"/>
  <c r="S42" i="7" s="1"/>
  <c r="O42" i="4"/>
  <c r="Q41" i="9"/>
  <c r="Q42" i="1" l="1"/>
  <c r="R42" i="1" s="1"/>
  <c r="Q42" i="4"/>
  <c r="R42" i="4" s="1"/>
  <c r="S42" i="9"/>
  <c r="R42" i="8"/>
  <c r="R42" i="7"/>
  <c r="L41" i="3"/>
  <c r="J41" i="3"/>
  <c r="I41" i="3"/>
  <c r="H41" i="3"/>
  <c r="G41" i="3"/>
  <c r="D41" i="3"/>
  <c r="C41" i="3"/>
  <c r="B41" i="3"/>
  <c r="A41" i="3"/>
  <c r="Q41" i="1"/>
  <c r="Q41" i="4"/>
  <c r="N41" i="9"/>
  <c r="N41" i="3" s="1"/>
  <c r="M41" i="9"/>
  <c r="M41" i="3" s="1"/>
  <c r="L41" i="9"/>
  <c r="J41" i="9"/>
  <c r="E41" i="9"/>
  <c r="E41" i="3" s="1"/>
  <c r="A41" i="9"/>
  <c r="N41" i="1"/>
  <c r="M41" i="1"/>
  <c r="L41" i="1"/>
  <c r="J41" i="1"/>
  <c r="E41" i="1"/>
  <c r="A41" i="1"/>
  <c r="N41" i="8"/>
  <c r="M41" i="8"/>
  <c r="L41" i="8"/>
  <c r="J41" i="8"/>
  <c r="E41" i="8"/>
  <c r="A41" i="8"/>
  <c r="N41" i="7"/>
  <c r="M41" i="7"/>
  <c r="L41" i="7"/>
  <c r="J41" i="7"/>
  <c r="E41" i="7"/>
  <c r="O41" i="7" s="1"/>
  <c r="Q41" i="7" s="1"/>
  <c r="A41" i="7"/>
  <c r="N41" i="4"/>
  <c r="M41" i="4"/>
  <c r="L41" i="4"/>
  <c r="J41" i="4"/>
  <c r="E41" i="4"/>
  <c r="A41" i="4"/>
  <c r="S42" i="1" l="1"/>
  <c r="S42" i="4"/>
  <c r="O41" i="4"/>
  <c r="R41" i="4" s="1"/>
  <c r="O41" i="8"/>
  <c r="Q41" i="8" s="1"/>
  <c r="R41" i="8" s="1"/>
  <c r="O41" i="1"/>
  <c r="S41" i="1" s="1"/>
  <c r="O41" i="9"/>
  <c r="S41" i="7"/>
  <c r="R41" i="7"/>
  <c r="S40" i="3"/>
  <c r="R40" i="3"/>
  <c r="Q40" i="3"/>
  <c r="O40" i="3"/>
  <c r="N40" i="3"/>
  <c r="M40" i="3"/>
  <c r="L40" i="3"/>
  <c r="J40" i="3"/>
  <c r="I40" i="3"/>
  <c r="H40" i="3"/>
  <c r="G40" i="3"/>
  <c r="E40" i="3"/>
  <c r="D40" i="3"/>
  <c r="C40" i="3"/>
  <c r="B40" i="3"/>
  <c r="A40" i="3"/>
  <c r="N40" i="9"/>
  <c r="M40" i="9"/>
  <c r="L40" i="9"/>
  <c r="J40" i="9"/>
  <c r="E40" i="9"/>
  <c r="A40" i="9"/>
  <c r="N40" i="1"/>
  <c r="M40" i="1"/>
  <c r="L40" i="1"/>
  <c r="J40" i="1"/>
  <c r="E40" i="1"/>
  <c r="A40" i="1"/>
  <c r="N40" i="8"/>
  <c r="M40" i="8"/>
  <c r="L40" i="8"/>
  <c r="J40" i="8"/>
  <c r="E40" i="8"/>
  <c r="A40" i="8"/>
  <c r="N40" i="7"/>
  <c r="M40" i="7"/>
  <c r="L40" i="7"/>
  <c r="J40" i="7"/>
  <c r="E40" i="7"/>
  <c r="A40" i="7"/>
  <c r="N40" i="4"/>
  <c r="M40" i="4"/>
  <c r="L40" i="4"/>
  <c r="J40" i="4"/>
  <c r="E40" i="4"/>
  <c r="A40" i="4"/>
  <c r="S41" i="9" l="1"/>
  <c r="S41" i="3" s="1"/>
  <c r="O41" i="3"/>
  <c r="S41" i="4"/>
  <c r="S41" i="8"/>
  <c r="R41" i="1"/>
  <c r="O40" i="9"/>
  <c r="Q40" i="9" s="1"/>
  <c r="S40" i="9" s="1"/>
  <c r="O40" i="1"/>
  <c r="Q40" i="1" s="1"/>
  <c r="S40" i="1" s="1"/>
  <c r="O40" i="8"/>
  <c r="Q40" i="8" s="1"/>
  <c r="R40" i="8" s="1"/>
  <c r="O40" i="7"/>
  <c r="Q40" i="7" s="1"/>
  <c r="S40" i="7" s="1"/>
  <c r="O40" i="4"/>
  <c r="S39" i="3"/>
  <c r="R39" i="3"/>
  <c r="Q39" i="3"/>
  <c r="O39" i="3"/>
  <c r="N39" i="3"/>
  <c r="M39" i="3"/>
  <c r="L39" i="3"/>
  <c r="J39" i="3"/>
  <c r="I39" i="3"/>
  <c r="H39" i="3"/>
  <c r="G39" i="3"/>
  <c r="E39" i="3"/>
  <c r="D39" i="3"/>
  <c r="C39" i="3"/>
  <c r="B39" i="3"/>
  <c r="A39" i="3"/>
  <c r="Q39" i="4"/>
  <c r="N39" i="9"/>
  <c r="M39" i="9"/>
  <c r="L39" i="9"/>
  <c r="J39" i="9"/>
  <c r="E39" i="9"/>
  <c r="A39" i="9"/>
  <c r="N39" i="1"/>
  <c r="M39" i="1"/>
  <c r="L39" i="1"/>
  <c r="J39" i="1"/>
  <c r="E39" i="1"/>
  <c r="A39" i="1"/>
  <c r="N39" i="8"/>
  <c r="M39" i="8"/>
  <c r="L39" i="8"/>
  <c r="J39" i="8"/>
  <c r="E39" i="8"/>
  <c r="A39" i="8"/>
  <c r="N39" i="7"/>
  <c r="M39" i="7"/>
  <c r="L39" i="7"/>
  <c r="J39" i="7"/>
  <c r="E39" i="7"/>
  <c r="A39" i="7"/>
  <c r="N39" i="4"/>
  <c r="M39" i="4"/>
  <c r="L39" i="4"/>
  <c r="J39" i="4"/>
  <c r="E39" i="4"/>
  <c r="A39" i="4"/>
  <c r="R41" i="9" l="1"/>
  <c r="R41" i="3" s="1"/>
  <c r="Q41" i="3"/>
  <c r="R40" i="9"/>
  <c r="R40" i="1"/>
  <c r="S40" i="8"/>
  <c r="R40" i="7"/>
  <c r="Q40" i="4"/>
  <c r="S40" i="4" s="1"/>
  <c r="O39" i="9"/>
  <c r="O39" i="1"/>
  <c r="O39" i="8"/>
  <c r="Q39" i="8" s="1"/>
  <c r="R39" i="8" s="1"/>
  <c r="O39" i="7"/>
  <c r="Q39" i="7" s="1"/>
  <c r="S39" i="7" s="1"/>
  <c r="O39" i="4"/>
  <c r="S38" i="3"/>
  <c r="R38" i="3"/>
  <c r="Q38" i="3"/>
  <c r="O38" i="3"/>
  <c r="N38" i="3"/>
  <c r="M38" i="3"/>
  <c r="L38" i="3"/>
  <c r="J38" i="3"/>
  <c r="I38" i="3"/>
  <c r="H38" i="3"/>
  <c r="G38" i="3"/>
  <c r="E38" i="3"/>
  <c r="D38" i="3"/>
  <c r="C38" i="3"/>
  <c r="B38" i="3"/>
  <c r="A38" i="3"/>
  <c r="Q38" i="9"/>
  <c r="Q38" i="1"/>
  <c r="Q38" i="4"/>
  <c r="N38" i="9"/>
  <c r="M38" i="9"/>
  <c r="L38" i="9"/>
  <c r="J38" i="9"/>
  <c r="E38" i="9"/>
  <c r="A38" i="9"/>
  <c r="N38" i="1"/>
  <c r="M38" i="1"/>
  <c r="L38" i="1"/>
  <c r="J38" i="1"/>
  <c r="E38" i="1"/>
  <c r="A38" i="1"/>
  <c r="N38" i="8"/>
  <c r="M38" i="8"/>
  <c r="L38" i="8"/>
  <c r="J38" i="8"/>
  <c r="E38" i="8"/>
  <c r="A38" i="8"/>
  <c r="N38" i="7"/>
  <c r="M38" i="7"/>
  <c r="L38" i="7"/>
  <c r="J38" i="7"/>
  <c r="E38" i="7"/>
  <c r="A38" i="7"/>
  <c r="N38" i="4"/>
  <c r="M38" i="4"/>
  <c r="L38" i="4"/>
  <c r="J38" i="4"/>
  <c r="E38" i="4"/>
  <c r="A38" i="4"/>
  <c r="R40" i="4" l="1"/>
  <c r="Q39" i="9"/>
  <c r="S39" i="9" s="1"/>
  <c r="Q39" i="1"/>
  <c r="R39" i="1" s="1"/>
  <c r="R39" i="4"/>
  <c r="S39" i="8"/>
  <c r="R39" i="7"/>
  <c r="O38" i="7"/>
  <c r="Q38" i="7" s="1"/>
  <c r="R38" i="7" s="1"/>
  <c r="O38" i="4"/>
  <c r="R38" i="4" s="1"/>
  <c r="O38" i="8"/>
  <c r="Q38" i="8" s="1"/>
  <c r="S38" i="8" s="1"/>
  <c r="O38" i="1"/>
  <c r="S38" i="1" s="1"/>
  <c r="O38" i="9"/>
  <c r="R38" i="9" s="1"/>
  <c r="N37" i="3"/>
  <c r="M37" i="3"/>
  <c r="L37" i="3"/>
  <c r="I37" i="3"/>
  <c r="H37" i="3"/>
  <c r="G37" i="3"/>
  <c r="E37" i="3"/>
  <c r="D37" i="3"/>
  <c r="C37" i="3"/>
  <c r="B37" i="3"/>
  <c r="A37" i="3"/>
  <c r="N37" i="9"/>
  <c r="M37" i="9"/>
  <c r="L37" i="9"/>
  <c r="J37" i="9"/>
  <c r="J37" i="3" s="1"/>
  <c r="E37" i="9"/>
  <c r="A37" i="9"/>
  <c r="N37" i="1"/>
  <c r="M37" i="1"/>
  <c r="L37" i="1"/>
  <c r="J37" i="1"/>
  <c r="E37" i="1"/>
  <c r="A37" i="1"/>
  <c r="N37" i="8"/>
  <c r="M37" i="8"/>
  <c r="L37" i="8"/>
  <c r="J37" i="8"/>
  <c r="E37" i="8"/>
  <c r="A37" i="8"/>
  <c r="N37" i="7"/>
  <c r="M37" i="7"/>
  <c r="L37" i="7"/>
  <c r="J37" i="7"/>
  <c r="E37" i="7"/>
  <c r="A37" i="7"/>
  <c r="N37" i="4"/>
  <c r="M37" i="4"/>
  <c r="L37" i="4"/>
  <c r="J37" i="4"/>
  <c r="E37" i="4"/>
  <c r="A37" i="4"/>
  <c r="R39" i="9" l="1"/>
  <c r="S39" i="1"/>
  <c r="S39" i="4"/>
  <c r="R38" i="1"/>
  <c r="R38" i="8"/>
  <c r="S38" i="7"/>
  <c r="S38" i="4"/>
  <c r="S38" i="9"/>
  <c r="O37" i="9"/>
  <c r="O37" i="1"/>
  <c r="Q37" i="1" s="1"/>
  <c r="S37" i="1" s="1"/>
  <c r="O37" i="4"/>
  <c r="Q37" i="4" s="1"/>
  <c r="R37" i="4" s="1"/>
  <c r="O37" i="7"/>
  <c r="Q37" i="7" s="1"/>
  <c r="S37" i="7" s="1"/>
  <c r="O37" i="8"/>
  <c r="Q37" i="8" s="1"/>
  <c r="R37" i="8" s="1"/>
  <c r="S36" i="3"/>
  <c r="R36" i="3"/>
  <c r="Q36" i="3"/>
  <c r="O36" i="3"/>
  <c r="N36" i="3"/>
  <c r="M36" i="3"/>
  <c r="L36" i="3"/>
  <c r="J36" i="3"/>
  <c r="I36" i="3"/>
  <c r="H36" i="3"/>
  <c r="G36" i="3"/>
  <c r="E36" i="3"/>
  <c r="D36" i="3"/>
  <c r="C36" i="3"/>
  <c r="B36" i="3"/>
  <c r="A36" i="3"/>
  <c r="N36" i="9"/>
  <c r="M36" i="9"/>
  <c r="L36" i="9"/>
  <c r="J36" i="9"/>
  <c r="E36" i="9"/>
  <c r="A36" i="9"/>
  <c r="N36" i="1"/>
  <c r="M36" i="1"/>
  <c r="L36" i="1"/>
  <c r="J36" i="1"/>
  <c r="E36" i="1"/>
  <c r="O36" i="1" s="1"/>
  <c r="Q36" i="1" s="1"/>
  <c r="A36" i="1"/>
  <c r="N36" i="8"/>
  <c r="M36" i="8"/>
  <c r="L36" i="8"/>
  <c r="J36" i="8"/>
  <c r="E36" i="8"/>
  <c r="A36" i="8"/>
  <c r="N36" i="7"/>
  <c r="M36" i="7"/>
  <c r="L36" i="7"/>
  <c r="J36" i="7"/>
  <c r="E36" i="7"/>
  <c r="A36" i="7"/>
  <c r="N36" i="4"/>
  <c r="M36" i="4"/>
  <c r="L36" i="4"/>
  <c r="J36" i="4"/>
  <c r="E36" i="4"/>
  <c r="A36" i="4"/>
  <c r="Q37" i="9" l="1"/>
  <c r="O37" i="3"/>
  <c r="R37" i="1"/>
  <c r="S37" i="4"/>
  <c r="R37" i="7"/>
  <c r="S37" i="8"/>
  <c r="O36" i="9"/>
  <c r="Q36" i="9" s="1"/>
  <c r="S36" i="9" s="1"/>
  <c r="O36" i="4"/>
  <c r="Q36" i="4" s="1"/>
  <c r="S36" i="4" s="1"/>
  <c r="O36" i="7"/>
  <c r="Q36" i="7" s="1"/>
  <c r="R36" i="7" s="1"/>
  <c r="O36" i="8"/>
  <c r="Q36" i="8" s="1"/>
  <c r="R36" i="8" s="1"/>
  <c r="S36" i="1"/>
  <c r="R36" i="1"/>
  <c r="S35" i="3"/>
  <c r="R35" i="3"/>
  <c r="Q35" i="3"/>
  <c r="O35" i="3"/>
  <c r="N35" i="3"/>
  <c r="M35" i="3"/>
  <c r="L35" i="3"/>
  <c r="J35" i="3"/>
  <c r="I35" i="3"/>
  <c r="H35" i="3"/>
  <c r="G35" i="3"/>
  <c r="E35" i="3"/>
  <c r="D35" i="3"/>
  <c r="C35" i="3"/>
  <c r="B35" i="3"/>
  <c r="A35" i="3"/>
  <c r="Q35" i="9"/>
  <c r="N35" i="9"/>
  <c r="M35" i="9"/>
  <c r="L35" i="9"/>
  <c r="J35" i="9"/>
  <c r="E35" i="9"/>
  <c r="A35" i="9"/>
  <c r="N35" i="1"/>
  <c r="M35" i="1"/>
  <c r="L35" i="1"/>
  <c r="J35" i="1"/>
  <c r="E35" i="1"/>
  <c r="A35" i="1"/>
  <c r="N35" i="8"/>
  <c r="M35" i="8"/>
  <c r="L35" i="8"/>
  <c r="J35" i="8"/>
  <c r="E35" i="8"/>
  <c r="A35" i="8"/>
  <c r="N35" i="7"/>
  <c r="M35" i="7"/>
  <c r="L35" i="7"/>
  <c r="J35" i="7"/>
  <c r="E35" i="7"/>
  <c r="A35" i="7"/>
  <c r="N35" i="4"/>
  <c r="M35" i="4"/>
  <c r="L35" i="4"/>
  <c r="J35" i="4"/>
  <c r="E35" i="4"/>
  <c r="A35" i="4"/>
  <c r="S37" i="9" l="1"/>
  <c r="S37" i="3" s="1"/>
  <c r="Q37" i="3"/>
  <c r="R37" i="9"/>
  <c r="R37" i="3" s="1"/>
  <c r="R36" i="9"/>
  <c r="S36" i="7"/>
  <c r="R36" i="4"/>
  <c r="S36" i="8"/>
  <c r="O35" i="9"/>
  <c r="R35" i="9" s="1"/>
  <c r="O35" i="1"/>
  <c r="Q35" i="1" s="1"/>
  <c r="S35" i="1" s="1"/>
  <c r="O35" i="8"/>
  <c r="Q35" i="8" s="1"/>
  <c r="O35" i="7"/>
  <c r="Q35" i="7" s="1"/>
  <c r="S35" i="7" s="1"/>
  <c r="O35" i="4"/>
  <c r="Q35" i="4" s="1"/>
  <c r="S35" i="4" s="1"/>
  <c r="S34" i="3"/>
  <c r="R34" i="3"/>
  <c r="Q34" i="3"/>
  <c r="O34" i="3"/>
  <c r="N34" i="3"/>
  <c r="M34" i="3"/>
  <c r="L34" i="3"/>
  <c r="J34" i="3"/>
  <c r="I34" i="3"/>
  <c r="H34" i="3"/>
  <c r="G34" i="3"/>
  <c r="E34" i="3"/>
  <c r="D34" i="3"/>
  <c r="C34" i="3"/>
  <c r="B34" i="3"/>
  <c r="A34" i="3"/>
  <c r="R34" i="8"/>
  <c r="N34" i="9"/>
  <c r="M34" i="9"/>
  <c r="L34" i="9"/>
  <c r="J34" i="9"/>
  <c r="E34" i="9"/>
  <c r="A34" i="9"/>
  <c r="N34" i="1"/>
  <c r="M34" i="1"/>
  <c r="L34" i="1"/>
  <c r="J34" i="1"/>
  <c r="E34" i="1"/>
  <c r="A34" i="1"/>
  <c r="N34" i="8"/>
  <c r="M34" i="8"/>
  <c r="L34" i="8"/>
  <c r="J34" i="8"/>
  <c r="E34" i="8"/>
  <c r="A34" i="8"/>
  <c r="N34" i="7"/>
  <c r="M34" i="7"/>
  <c r="L34" i="7"/>
  <c r="J34" i="7"/>
  <c r="E34" i="7"/>
  <c r="A34" i="7"/>
  <c r="N34" i="4"/>
  <c r="M34" i="4"/>
  <c r="L34" i="4"/>
  <c r="J34" i="4"/>
  <c r="E34" i="4"/>
  <c r="A34" i="4"/>
  <c r="S35" i="8" l="1"/>
  <c r="R35" i="8"/>
  <c r="S35" i="9"/>
  <c r="R35" i="1"/>
  <c r="R35" i="7"/>
  <c r="R35" i="4"/>
  <c r="O34" i="4"/>
  <c r="Q34" i="4" s="1"/>
  <c r="O34" i="7"/>
  <c r="Q34" i="7" s="1"/>
  <c r="S34" i="7" s="1"/>
  <c r="O34" i="8"/>
  <c r="Q34" i="8" s="1"/>
  <c r="S34" i="8" s="1"/>
  <c r="O34" i="1"/>
  <c r="O34" i="9"/>
  <c r="S33" i="3"/>
  <c r="R33" i="3"/>
  <c r="Q33" i="3"/>
  <c r="O33" i="3"/>
  <c r="N33" i="3"/>
  <c r="M33" i="3"/>
  <c r="L33" i="3"/>
  <c r="J33" i="3"/>
  <c r="I33" i="3"/>
  <c r="H33" i="3"/>
  <c r="G33" i="3"/>
  <c r="E33" i="3"/>
  <c r="D33" i="3"/>
  <c r="C33" i="3"/>
  <c r="B33" i="3"/>
  <c r="A33" i="3"/>
  <c r="Q33" i="9"/>
  <c r="Q33" i="1"/>
  <c r="S33" i="4"/>
  <c r="N33" i="9"/>
  <c r="M33" i="9"/>
  <c r="L33" i="9"/>
  <c r="J33" i="9"/>
  <c r="E33" i="9"/>
  <c r="A33" i="9"/>
  <c r="N33" i="1"/>
  <c r="M33" i="1"/>
  <c r="L33" i="1"/>
  <c r="J33" i="1"/>
  <c r="E33" i="1"/>
  <c r="A33" i="1"/>
  <c r="N33" i="8"/>
  <c r="M33" i="8"/>
  <c r="L33" i="8"/>
  <c r="J33" i="8"/>
  <c r="E33" i="8"/>
  <c r="A33" i="8"/>
  <c r="N33" i="7"/>
  <c r="M33" i="7"/>
  <c r="L33" i="7"/>
  <c r="J33" i="7"/>
  <c r="E33" i="7"/>
  <c r="A33" i="7"/>
  <c r="N33" i="4"/>
  <c r="M33" i="4"/>
  <c r="L33" i="4"/>
  <c r="J33" i="4"/>
  <c r="E33" i="4"/>
  <c r="A33" i="4"/>
  <c r="Q34" i="9" l="1"/>
  <c r="R34" i="9" s="1"/>
  <c r="Q34" i="1"/>
  <c r="R34" i="1" s="1"/>
  <c r="R34" i="4"/>
  <c r="S34" i="4"/>
  <c r="R34" i="7"/>
  <c r="O33" i="9"/>
  <c r="S33" i="9" s="1"/>
  <c r="O33" i="7"/>
  <c r="Q33" i="7" s="1"/>
  <c r="R33" i="7" s="1"/>
  <c r="O33" i="1"/>
  <c r="S33" i="1" s="1"/>
  <c r="O33" i="8"/>
  <c r="Q33" i="8" s="1"/>
  <c r="R33" i="8" s="1"/>
  <c r="O33" i="4"/>
  <c r="Q32" i="4"/>
  <c r="Q32" i="3" s="1"/>
  <c r="O32" i="3"/>
  <c r="N32" i="3"/>
  <c r="M32" i="3"/>
  <c r="L32" i="3"/>
  <c r="J32" i="3"/>
  <c r="I32" i="3"/>
  <c r="H32" i="3"/>
  <c r="G32" i="3"/>
  <c r="E32" i="3"/>
  <c r="D32" i="3"/>
  <c r="C32" i="3"/>
  <c r="B32" i="3"/>
  <c r="A32" i="3"/>
  <c r="S34" i="9" l="1"/>
  <c r="S34" i="1"/>
  <c r="R33" i="9"/>
  <c r="S33" i="7"/>
  <c r="Q33" i="4"/>
  <c r="R33" i="4" s="1"/>
  <c r="R33" i="1"/>
  <c r="S33" i="8"/>
  <c r="Q32" i="9"/>
  <c r="N32" i="9"/>
  <c r="M32" i="9"/>
  <c r="L32" i="9"/>
  <c r="J32" i="9"/>
  <c r="E32" i="9"/>
  <c r="A32" i="9"/>
  <c r="N32" i="1"/>
  <c r="M32" i="1"/>
  <c r="L32" i="1"/>
  <c r="J32" i="1"/>
  <c r="E32" i="1"/>
  <c r="A32" i="1"/>
  <c r="N32" i="8"/>
  <c r="M32" i="8"/>
  <c r="L32" i="8"/>
  <c r="J32" i="8"/>
  <c r="E32" i="8"/>
  <c r="A32" i="8"/>
  <c r="N32" i="7"/>
  <c r="M32" i="7"/>
  <c r="L32" i="7"/>
  <c r="J32" i="7"/>
  <c r="E32" i="7"/>
  <c r="A32" i="7"/>
  <c r="N32" i="4"/>
  <c r="M32" i="4"/>
  <c r="L32" i="4"/>
  <c r="J32" i="4"/>
  <c r="E32" i="4"/>
  <c r="A32" i="4"/>
  <c r="O32" i="9" l="1"/>
  <c r="R32" i="9" s="1"/>
  <c r="O32" i="1"/>
  <c r="Q32" i="1" s="1"/>
  <c r="O32" i="8"/>
  <c r="Q32" i="8" s="1"/>
  <c r="R32" i="8" s="1"/>
  <c r="O32" i="7"/>
  <c r="Q32" i="7" s="1"/>
  <c r="S32" i="7" s="1"/>
  <c r="O32" i="4"/>
  <c r="S31" i="3"/>
  <c r="R31" i="3"/>
  <c r="Q31" i="3"/>
  <c r="O31" i="3"/>
  <c r="N31" i="3"/>
  <c r="M31" i="3"/>
  <c r="L31" i="3"/>
  <c r="J31" i="3"/>
  <c r="I31" i="3"/>
  <c r="H31" i="3"/>
  <c r="G31" i="3"/>
  <c r="E31" i="3"/>
  <c r="D31" i="3"/>
  <c r="C31" i="3"/>
  <c r="B31" i="3"/>
  <c r="A31" i="3"/>
  <c r="R31" i="1"/>
  <c r="Q31" i="4"/>
  <c r="N31" i="4"/>
  <c r="M31" i="4"/>
  <c r="L31" i="4"/>
  <c r="N31" i="9"/>
  <c r="M31" i="9"/>
  <c r="L31" i="9"/>
  <c r="J31" i="9"/>
  <c r="E31" i="9"/>
  <c r="A31" i="9"/>
  <c r="N31" i="1"/>
  <c r="M31" i="1"/>
  <c r="L31" i="1"/>
  <c r="J31" i="1"/>
  <c r="E31" i="1"/>
  <c r="A31" i="1"/>
  <c r="N31" i="8"/>
  <c r="M31" i="8"/>
  <c r="L31" i="8"/>
  <c r="J31" i="8"/>
  <c r="E31" i="8"/>
  <c r="A31" i="8"/>
  <c r="N31" i="7"/>
  <c r="M31" i="7"/>
  <c r="L31" i="7"/>
  <c r="J31" i="7"/>
  <c r="E31" i="7"/>
  <c r="A31" i="7"/>
  <c r="J31" i="4"/>
  <c r="E31" i="4"/>
  <c r="A31" i="4"/>
  <c r="S32" i="1" l="1"/>
  <c r="R32" i="1"/>
  <c r="R32" i="4"/>
  <c r="R32" i="3" s="1"/>
  <c r="S32" i="9"/>
  <c r="S32" i="8"/>
  <c r="R32" i="7"/>
  <c r="O31" i="9"/>
  <c r="Q31" i="9" s="1"/>
  <c r="R31" i="9" s="1"/>
  <c r="O31" i="1"/>
  <c r="Q31" i="1" s="1"/>
  <c r="S31" i="1" s="1"/>
  <c r="O31" i="8"/>
  <c r="Q31" i="8" s="1"/>
  <c r="S31" i="8" s="1"/>
  <c r="O31" i="7"/>
  <c r="Q31" i="7" s="1"/>
  <c r="R31" i="7" s="1"/>
  <c r="O31" i="4"/>
  <c r="R31" i="4" s="1"/>
  <c r="R31" i="8"/>
  <c r="S30" i="3"/>
  <c r="R30" i="3"/>
  <c r="Q30" i="3"/>
  <c r="O30" i="3"/>
  <c r="N30" i="3"/>
  <c r="M30" i="3"/>
  <c r="L30" i="3"/>
  <c r="J30" i="3"/>
  <c r="I30" i="3"/>
  <c r="H30" i="3"/>
  <c r="G30" i="3"/>
  <c r="E30" i="3"/>
  <c r="D30" i="3"/>
  <c r="C30" i="3"/>
  <c r="B30" i="3"/>
  <c r="A30" i="3"/>
  <c r="J30" i="1"/>
  <c r="E30" i="1"/>
  <c r="S30" i="8"/>
  <c r="N30" i="9"/>
  <c r="M30" i="9"/>
  <c r="L30" i="9"/>
  <c r="J30" i="9"/>
  <c r="E30" i="9"/>
  <c r="A30" i="9"/>
  <c r="N30" i="1"/>
  <c r="M30" i="1"/>
  <c r="L30" i="1"/>
  <c r="A30" i="1"/>
  <c r="N30" i="8"/>
  <c r="M30" i="8"/>
  <c r="L30" i="8"/>
  <c r="J30" i="8"/>
  <c r="E30" i="8"/>
  <c r="A30" i="8"/>
  <c r="N30" i="7"/>
  <c r="M30" i="7"/>
  <c r="L30" i="7"/>
  <c r="J30" i="7"/>
  <c r="E30" i="7"/>
  <c r="A30" i="7"/>
  <c r="N30" i="4"/>
  <c r="M30" i="4"/>
  <c r="L30" i="4"/>
  <c r="J30" i="4"/>
  <c r="E30" i="4"/>
  <c r="A30" i="4"/>
  <c r="S32" i="4" l="1"/>
  <c r="S32" i="3" s="1"/>
  <c r="S31" i="9"/>
  <c r="S31" i="7"/>
  <c r="S31" i="4"/>
  <c r="O30" i="9"/>
  <c r="O30" i="1"/>
  <c r="O30" i="8"/>
  <c r="O30" i="7"/>
  <c r="Q30" i="7" s="1"/>
  <c r="R30" i="7" s="1"/>
  <c r="O30" i="4"/>
  <c r="Q29" i="8"/>
  <c r="Q29" i="3" s="1"/>
  <c r="O29" i="3"/>
  <c r="N29" i="3"/>
  <c r="M29" i="3"/>
  <c r="L29" i="3"/>
  <c r="J29" i="3"/>
  <c r="I29" i="3"/>
  <c r="H29" i="3"/>
  <c r="G29" i="3"/>
  <c r="E29" i="3"/>
  <c r="D29" i="3"/>
  <c r="C29" i="3"/>
  <c r="B29" i="3"/>
  <c r="A29" i="3"/>
  <c r="Q30" i="9" l="1"/>
  <c r="R30" i="9" s="1"/>
  <c r="Q30" i="1"/>
  <c r="R30" i="1" s="1"/>
  <c r="Q30" i="8"/>
  <c r="Q30" i="4"/>
  <c r="S30" i="4" s="1"/>
  <c r="S30" i="7"/>
  <c r="Q29" i="9"/>
  <c r="Q29" i="4"/>
  <c r="N29" i="9"/>
  <c r="M29" i="9"/>
  <c r="L29" i="9"/>
  <c r="J29" i="9"/>
  <c r="E29" i="9"/>
  <c r="A29" i="9"/>
  <c r="N29" i="1"/>
  <c r="M29" i="1"/>
  <c r="L29" i="1"/>
  <c r="J29" i="1"/>
  <c r="E29" i="1"/>
  <c r="A29" i="1"/>
  <c r="N29" i="8"/>
  <c r="M29" i="8"/>
  <c r="L29" i="8"/>
  <c r="J29" i="8"/>
  <c r="E29" i="8"/>
  <c r="A29" i="8"/>
  <c r="N29" i="7"/>
  <c r="M29" i="7"/>
  <c r="L29" i="7"/>
  <c r="J29" i="7"/>
  <c r="E29" i="7"/>
  <c r="A29" i="7"/>
  <c r="N29" i="4"/>
  <c r="M29" i="4"/>
  <c r="L29" i="4"/>
  <c r="J29" i="4"/>
  <c r="E29" i="4"/>
  <c r="A29" i="4"/>
  <c r="S30" i="9" l="1"/>
  <c r="S30" i="1"/>
  <c r="R30" i="8"/>
  <c r="R30" i="4"/>
  <c r="O29" i="4"/>
  <c r="R29" i="4" s="1"/>
  <c r="O29" i="9"/>
  <c r="O29" i="1"/>
  <c r="Q29" i="1" s="1"/>
  <c r="S29" i="1" s="1"/>
  <c r="O29" i="8"/>
  <c r="R29" i="8" s="1"/>
  <c r="R29" i="3" s="1"/>
  <c r="O29" i="7"/>
  <c r="Q28" i="7"/>
  <c r="Q28" i="4"/>
  <c r="Q29" i="7" l="1"/>
  <c r="R29" i="7" s="1"/>
  <c r="R29" i="9"/>
  <c r="S29" i="4"/>
  <c r="R29" i="1"/>
  <c r="S29" i="8"/>
  <c r="S29" i="3" s="1"/>
  <c r="L28" i="3"/>
  <c r="I28" i="3"/>
  <c r="H28" i="3"/>
  <c r="G28" i="3"/>
  <c r="E28" i="3"/>
  <c r="D28" i="3"/>
  <c r="C28" i="3"/>
  <c r="B28" i="3"/>
  <c r="A28" i="3"/>
  <c r="Q28" i="9"/>
  <c r="N28" i="9"/>
  <c r="M28" i="9"/>
  <c r="L28" i="9"/>
  <c r="J28" i="9"/>
  <c r="E28" i="9"/>
  <c r="A28" i="9"/>
  <c r="N28" i="1"/>
  <c r="M28" i="1"/>
  <c r="L28" i="1"/>
  <c r="J28" i="1"/>
  <c r="E28" i="1"/>
  <c r="A28" i="1"/>
  <c r="N28" i="8"/>
  <c r="M28" i="8"/>
  <c r="L28" i="8"/>
  <c r="J28" i="8"/>
  <c r="E28" i="8"/>
  <c r="A28" i="8"/>
  <c r="N28" i="7"/>
  <c r="N28" i="3" s="1"/>
  <c r="M28" i="7"/>
  <c r="M28" i="3" s="1"/>
  <c r="L28" i="7"/>
  <c r="J28" i="7"/>
  <c r="J28" i="3" s="1"/>
  <c r="E28" i="7"/>
  <c r="A28" i="7"/>
  <c r="N28" i="4"/>
  <c r="M28" i="4"/>
  <c r="L28" i="4"/>
  <c r="J28" i="4"/>
  <c r="E28" i="4"/>
  <c r="A28" i="4"/>
  <c r="S29" i="7" l="1"/>
  <c r="S29" i="9"/>
  <c r="O28" i="4"/>
  <c r="O28" i="7"/>
  <c r="O28" i="3" s="1"/>
  <c r="O28" i="8"/>
  <c r="Q28" i="8" s="1"/>
  <c r="R28" i="8" s="1"/>
  <c r="O28" i="1"/>
  <c r="Q28" i="1" s="1"/>
  <c r="R28" i="1" s="1"/>
  <c r="O28" i="9"/>
  <c r="S28" i="9" s="1"/>
  <c r="S27" i="3"/>
  <c r="R27" i="3"/>
  <c r="Q27" i="3"/>
  <c r="O27" i="3"/>
  <c r="N27" i="3"/>
  <c r="M27" i="3"/>
  <c r="L27" i="3"/>
  <c r="J27" i="3"/>
  <c r="I27" i="3"/>
  <c r="H27" i="3"/>
  <c r="G27" i="3"/>
  <c r="E27" i="3"/>
  <c r="D27" i="3"/>
  <c r="C27" i="3"/>
  <c r="B27" i="3"/>
  <c r="A27" i="3"/>
  <c r="Q27" i="7"/>
  <c r="R27" i="4"/>
  <c r="N27" i="9"/>
  <c r="M27" i="9"/>
  <c r="L27" i="9"/>
  <c r="J27" i="9"/>
  <c r="E27" i="9"/>
  <c r="A27" i="9"/>
  <c r="N27" i="1"/>
  <c r="M27" i="1"/>
  <c r="L27" i="1"/>
  <c r="J27" i="1"/>
  <c r="E27" i="1"/>
  <c r="A27" i="1"/>
  <c r="N27" i="8"/>
  <c r="M27" i="8"/>
  <c r="L27" i="8"/>
  <c r="J27" i="8"/>
  <c r="E27" i="8"/>
  <c r="A27" i="8"/>
  <c r="N27" i="7"/>
  <c r="M27" i="7"/>
  <c r="L27" i="7"/>
  <c r="J27" i="7"/>
  <c r="E27" i="7"/>
  <c r="A27" i="7"/>
  <c r="N27" i="4"/>
  <c r="M27" i="4"/>
  <c r="L27" i="4"/>
  <c r="J27" i="4"/>
  <c r="E27" i="4"/>
  <c r="A27" i="4"/>
  <c r="S28" i="4" l="1"/>
  <c r="R28" i="4"/>
  <c r="S28" i="8"/>
  <c r="S28" i="1"/>
  <c r="R28" i="9"/>
  <c r="O27" i="4"/>
  <c r="Q27" i="4" s="1"/>
  <c r="S27" i="4" s="1"/>
  <c r="O27" i="7"/>
  <c r="S27" i="7" s="1"/>
  <c r="O27" i="8"/>
  <c r="Q27" i="8" s="1"/>
  <c r="S27" i="8" s="1"/>
  <c r="O27" i="1"/>
  <c r="Q27" i="1" s="1"/>
  <c r="O27" i="9"/>
  <c r="Q27" i="9" s="1"/>
  <c r="R27" i="9" s="1"/>
  <c r="S26" i="3"/>
  <c r="R26" i="3"/>
  <c r="Q26" i="3"/>
  <c r="O26" i="3"/>
  <c r="N26" i="3"/>
  <c r="M26" i="3"/>
  <c r="L26" i="3"/>
  <c r="J26" i="3"/>
  <c r="I26" i="3"/>
  <c r="H26" i="3"/>
  <c r="G26" i="3"/>
  <c r="E26" i="3"/>
  <c r="D26" i="3"/>
  <c r="C26" i="3"/>
  <c r="B26" i="3"/>
  <c r="A26" i="3"/>
  <c r="R26" i="1"/>
  <c r="N26" i="9"/>
  <c r="M26" i="9"/>
  <c r="L26" i="9"/>
  <c r="J26" i="9"/>
  <c r="E26" i="9"/>
  <c r="A26" i="9"/>
  <c r="N26" i="1"/>
  <c r="M26" i="1"/>
  <c r="L26" i="1"/>
  <c r="J26" i="1"/>
  <c r="E26" i="1"/>
  <c r="A26" i="1"/>
  <c r="N26" i="8"/>
  <c r="M26" i="8"/>
  <c r="L26" i="8"/>
  <c r="J26" i="8"/>
  <c r="E26" i="8"/>
  <c r="A26" i="8"/>
  <c r="N26" i="7"/>
  <c r="M26" i="7"/>
  <c r="L26" i="7"/>
  <c r="J26" i="7"/>
  <c r="E26" i="7"/>
  <c r="A26" i="7"/>
  <c r="N26" i="4"/>
  <c r="M26" i="4"/>
  <c r="L26" i="4"/>
  <c r="J26" i="4"/>
  <c r="E26" i="4"/>
  <c r="S28" i="7" l="1"/>
  <c r="S28" i="3" s="1"/>
  <c r="Q28" i="3"/>
  <c r="R28" i="7"/>
  <c r="R28" i="3" s="1"/>
  <c r="S27" i="1"/>
  <c r="R27" i="1"/>
  <c r="R27" i="7"/>
  <c r="R27" i="8"/>
  <c r="S27" i="9"/>
  <c r="O26" i="4"/>
  <c r="Q26" i="4" s="1"/>
  <c r="S26" i="4" s="1"/>
  <c r="O26" i="7"/>
  <c r="Q26" i="7" s="1"/>
  <c r="S26" i="7" s="1"/>
  <c r="O26" i="8"/>
  <c r="Q26" i="8" s="1"/>
  <c r="R26" i="8" s="1"/>
  <c r="O26" i="1"/>
  <c r="O26" i="9"/>
  <c r="Q26" i="9" s="1"/>
  <c r="S26" i="9" s="1"/>
  <c r="J25" i="3"/>
  <c r="I25" i="3"/>
  <c r="H25" i="3"/>
  <c r="G25" i="3"/>
  <c r="E25" i="3"/>
  <c r="D25" i="3"/>
  <c r="C25" i="3"/>
  <c r="B25" i="3"/>
  <c r="A25" i="3"/>
  <c r="Q25" i="1"/>
  <c r="N25" i="9"/>
  <c r="M25" i="9"/>
  <c r="L25" i="9"/>
  <c r="J25" i="9"/>
  <c r="E25" i="9"/>
  <c r="A25" i="9"/>
  <c r="N25" i="1"/>
  <c r="M25" i="1"/>
  <c r="L25" i="1"/>
  <c r="J25" i="1"/>
  <c r="E25" i="1"/>
  <c r="A25" i="1"/>
  <c r="N25" i="8"/>
  <c r="M25" i="8"/>
  <c r="L25" i="8"/>
  <c r="J25" i="8"/>
  <c r="E25" i="8"/>
  <c r="A25" i="8"/>
  <c r="N25" i="7"/>
  <c r="M25" i="7"/>
  <c r="L25" i="7"/>
  <c r="J25" i="7"/>
  <c r="E25" i="7"/>
  <c r="A25" i="7"/>
  <c r="N25" i="4"/>
  <c r="N25" i="3" s="1"/>
  <c r="M25" i="4"/>
  <c r="M25" i="3" s="1"/>
  <c r="L25" i="4"/>
  <c r="L25" i="3" s="1"/>
  <c r="J25" i="4"/>
  <c r="E25" i="4"/>
  <c r="Q26" i="1" l="1"/>
  <c r="S26" i="1" s="1"/>
  <c r="R26" i="4"/>
  <c r="R26" i="7"/>
  <c r="S26" i="8"/>
  <c r="R26" i="9"/>
  <c r="O25" i="9"/>
  <c r="Q25" i="9" s="1"/>
  <c r="R25" i="9" s="1"/>
  <c r="O25" i="1"/>
  <c r="O25" i="8"/>
  <c r="Q25" i="8" s="1"/>
  <c r="S25" i="8" s="1"/>
  <c r="O25" i="7"/>
  <c r="Q25" i="7" s="1"/>
  <c r="R25" i="7" s="1"/>
  <c r="O25" i="4"/>
  <c r="O25" i="3" s="1"/>
  <c r="N24" i="3"/>
  <c r="J24" i="3"/>
  <c r="I24" i="3"/>
  <c r="H24" i="3"/>
  <c r="G24" i="3"/>
  <c r="E24" i="3"/>
  <c r="D24" i="3"/>
  <c r="C24" i="3"/>
  <c r="B24" i="3"/>
  <c r="A24" i="3"/>
  <c r="Q24" i="1"/>
  <c r="N24" i="9"/>
  <c r="M24" i="9"/>
  <c r="L24" i="9"/>
  <c r="J24" i="9"/>
  <c r="E24" i="9"/>
  <c r="A24" i="9"/>
  <c r="N24" i="1"/>
  <c r="M24" i="1"/>
  <c r="L24" i="1"/>
  <c r="J24" i="1"/>
  <c r="E24" i="1"/>
  <c r="A24" i="1"/>
  <c r="N24" i="8"/>
  <c r="M24" i="8"/>
  <c r="L24" i="8"/>
  <c r="J24" i="8"/>
  <c r="E24" i="8"/>
  <c r="A24" i="8"/>
  <c r="N24" i="7"/>
  <c r="M24" i="7"/>
  <c r="L24" i="7"/>
  <c r="J24" i="7"/>
  <c r="E24" i="7"/>
  <c r="A24" i="7"/>
  <c r="N24" i="4"/>
  <c r="M24" i="4"/>
  <c r="M24" i="3" s="1"/>
  <c r="L24" i="4"/>
  <c r="L24" i="3" s="1"/>
  <c r="J24" i="4"/>
  <c r="E24" i="4"/>
  <c r="S25" i="1" l="1"/>
  <c r="Q25" i="4"/>
  <c r="S25" i="9"/>
  <c r="R25" i="8"/>
  <c r="S25" i="7"/>
  <c r="O24" i="9"/>
  <c r="Q24" i="9" s="1"/>
  <c r="O24" i="1"/>
  <c r="S24" i="1" s="1"/>
  <c r="O24" i="8"/>
  <c r="Q24" i="8" s="1"/>
  <c r="S24" i="8" s="1"/>
  <c r="O24" i="7"/>
  <c r="Q24" i="7" s="1"/>
  <c r="S24" i="7" s="1"/>
  <c r="O24" i="4"/>
  <c r="I23" i="3"/>
  <c r="H23" i="3"/>
  <c r="G23" i="3"/>
  <c r="D23" i="3"/>
  <c r="C23" i="3"/>
  <c r="B23" i="3"/>
  <c r="A23" i="3"/>
  <c r="N23" i="9"/>
  <c r="M23" i="9"/>
  <c r="L23" i="9"/>
  <c r="J23" i="9"/>
  <c r="E23" i="9"/>
  <c r="A23" i="9"/>
  <c r="N23" i="1"/>
  <c r="M23" i="1"/>
  <c r="L23" i="1"/>
  <c r="J23" i="1"/>
  <c r="E23" i="1"/>
  <c r="A23" i="1"/>
  <c r="N23" i="8"/>
  <c r="M23" i="8"/>
  <c r="L23" i="8"/>
  <c r="J23" i="8"/>
  <c r="E23" i="8"/>
  <c r="A23" i="8"/>
  <c r="N23" i="7"/>
  <c r="M23" i="7"/>
  <c r="L23" i="7"/>
  <c r="J23" i="7"/>
  <c r="E23" i="7"/>
  <c r="A23" i="7"/>
  <c r="N23" i="4"/>
  <c r="M23" i="4"/>
  <c r="L23" i="4"/>
  <c r="J23" i="4"/>
  <c r="E23" i="4"/>
  <c r="E23" i="3" s="1"/>
  <c r="Q24" i="4" l="1"/>
  <c r="Q24" i="3" s="1"/>
  <c r="O24" i="3"/>
  <c r="R25" i="4"/>
  <c r="R25" i="3" s="1"/>
  <c r="Q25" i="3"/>
  <c r="J23" i="3"/>
  <c r="L23" i="3"/>
  <c r="M23" i="3"/>
  <c r="N23" i="3"/>
  <c r="R25" i="1"/>
  <c r="S25" i="4"/>
  <c r="S25" i="3" s="1"/>
  <c r="S24" i="9"/>
  <c r="R24" i="9"/>
  <c r="R24" i="1"/>
  <c r="R24" i="8"/>
  <c r="R24" i="7"/>
  <c r="O23" i="9"/>
  <c r="O23" i="3" s="1"/>
  <c r="O23" i="1"/>
  <c r="Q23" i="1" s="1"/>
  <c r="R23" i="1" s="1"/>
  <c r="O23" i="8"/>
  <c r="Q23" i="8" s="1"/>
  <c r="S23" i="8" s="1"/>
  <c r="O23" i="7"/>
  <c r="Q23" i="7" s="1"/>
  <c r="R23" i="7" s="1"/>
  <c r="O23" i="4"/>
  <c r="Q23" i="4" s="1"/>
  <c r="S23" i="4" s="1"/>
  <c r="J22" i="3"/>
  <c r="I22" i="3"/>
  <c r="H22" i="3"/>
  <c r="G22" i="3"/>
  <c r="E22" i="3"/>
  <c r="D22" i="3"/>
  <c r="C22" i="3"/>
  <c r="B22" i="3"/>
  <c r="A22" i="3"/>
  <c r="Q22" i="9"/>
  <c r="N22" i="9"/>
  <c r="M22" i="9"/>
  <c r="L22" i="9"/>
  <c r="J22" i="9"/>
  <c r="E22" i="9"/>
  <c r="A22" i="9"/>
  <c r="N22" i="1"/>
  <c r="M22" i="1"/>
  <c r="L22" i="1"/>
  <c r="J22" i="1"/>
  <c r="E22" i="1"/>
  <c r="A22" i="1"/>
  <c r="N22" i="8"/>
  <c r="M22" i="8"/>
  <c r="L22" i="8"/>
  <c r="J22" i="8"/>
  <c r="E22" i="8"/>
  <c r="A22" i="8"/>
  <c r="N22" i="7"/>
  <c r="M22" i="7"/>
  <c r="L22" i="7"/>
  <c r="J22" i="7"/>
  <c r="E22" i="7"/>
  <c r="A22" i="7"/>
  <c r="N22" i="4"/>
  <c r="N22" i="3" s="1"/>
  <c r="M22" i="4"/>
  <c r="M22" i="3" s="1"/>
  <c r="L22" i="4"/>
  <c r="L22" i="3" s="1"/>
  <c r="J22" i="4"/>
  <c r="E22" i="4"/>
  <c r="S24" i="4" l="1"/>
  <c r="S24" i="3" s="1"/>
  <c r="R24" i="4"/>
  <c r="R24" i="3" s="1"/>
  <c r="Q23" i="9"/>
  <c r="S23" i="1"/>
  <c r="R23" i="8"/>
  <c r="S23" i="7"/>
  <c r="R23" i="4"/>
  <c r="O22" i="4"/>
  <c r="O22" i="7"/>
  <c r="Q22" i="7" s="1"/>
  <c r="S22" i="7" s="1"/>
  <c r="O22" i="8"/>
  <c r="Q22" i="8" s="1"/>
  <c r="S22" i="8" s="1"/>
  <c r="O22" i="1"/>
  <c r="Q22" i="1" s="1"/>
  <c r="S22" i="1" s="1"/>
  <c r="O22" i="9"/>
  <c r="S22" i="9" s="1"/>
  <c r="N21" i="3"/>
  <c r="I21" i="3"/>
  <c r="H21" i="3"/>
  <c r="G21" i="3"/>
  <c r="D21" i="3"/>
  <c r="C21" i="3"/>
  <c r="B21" i="3"/>
  <c r="A21" i="3"/>
  <c r="N21" i="9"/>
  <c r="M21" i="9"/>
  <c r="L21" i="9"/>
  <c r="J21" i="9"/>
  <c r="E21" i="9"/>
  <c r="A21" i="9"/>
  <c r="N21" i="1"/>
  <c r="M21" i="1"/>
  <c r="L21" i="1"/>
  <c r="J21" i="1"/>
  <c r="E21" i="1"/>
  <c r="A21" i="1"/>
  <c r="N21" i="8"/>
  <c r="M21" i="8"/>
  <c r="L21" i="8"/>
  <c r="J21" i="8"/>
  <c r="E21" i="8"/>
  <c r="A21" i="8"/>
  <c r="N21" i="7"/>
  <c r="M21" i="7"/>
  <c r="L21" i="7"/>
  <c r="J21" i="7"/>
  <c r="E21" i="7"/>
  <c r="A21" i="7"/>
  <c r="N21" i="4"/>
  <c r="M21" i="4"/>
  <c r="M21" i="3" s="1"/>
  <c r="L21" i="4"/>
  <c r="L21" i="3" s="1"/>
  <c r="J21" i="4"/>
  <c r="J21" i="3" s="1"/>
  <c r="E21" i="4"/>
  <c r="E21" i="3" s="1"/>
  <c r="Q22" i="4" l="1"/>
  <c r="O22" i="3"/>
  <c r="S23" i="9"/>
  <c r="S23" i="3" s="1"/>
  <c r="R23" i="9"/>
  <c r="R23" i="3" s="1"/>
  <c r="Q23" i="3"/>
  <c r="R22" i="4"/>
  <c r="R22" i="3" s="1"/>
  <c r="R22" i="7"/>
  <c r="R22" i="8"/>
  <c r="R22" i="1"/>
  <c r="R22" i="9"/>
  <c r="O21" i="9"/>
  <c r="Q21" i="9" s="1"/>
  <c r="S21" i="9" s="1"/>
  <c r="O21" i="1"/>
  <c r="Q21" i="1" s="1"/>
  <c r="R21" i="1" s="1"/>
  <c r="O21" i="4"/>
  <c r="O21" i="3" s="1"/>
  <c r="O21" i="7"/>
  <c r="Q21" i="7" s="1"/>
  <c r="R21" i="7" s="1"/>
  <c r="O21" i="8"/>
  <c r="Q21" i="8" s="1"/>
  <c r="R21" i="8" s="1"/>
  <c r="N20" i="3"/>
  <c r="I20" i="3"/>
  <c r="H20" i="3"/>
  <c r="G20" i="3"/>
  <c r="D20" i="3"/>
  <c r="C20" i="3"/>
  <c r="B20" i="3"/>
  <c r="A20" i="3"/>
  <c r="Q20" i="1"/>
  <c r="N20" i="9"/>
  <c r="M20" i="9"/>
  <c r="L20" i="9"/>
  <c r="J20" i="9"/>
  <c r="E20" i="9"/>
  <c r="A20" i="9"/>
  <c r="N20" i="1"/>
  <c r="M20" i="1"/>
  <c r="L20" i="1"/>
  <c r="J20" i="1"/>
  <c r="E20" i="1"/>
  <c r="A20" i="1"/>
  <c r="N20" i="8"/>
  <c r="M20" i="8"/>
  <c r="L20" i="8"/>
  <c r="J20" i="8"/>
  <c r="E20" i="8"/>
  <c r="A20" i="8"/>
  <c r="N20" i="7"/>
  <c r="M20" i="7"/>
  <c r="L20" i="7"/>
  <c r="J20" i="7"/>
  <c r="E20" i="7"/>
  <c r="A20" i="7"/>
  <c r="N20" i="4"/>
  <c r="M20" i="4"/>
  <c r="M20" i="3" s="1"/>
  <c r="L20" i="4"/>
  <c r="L20" i="3" s="1"/>
  <c r="J20" i="4"/>
  <c r="J20" i="3" s="1"/>
  <c r="E20" i="4"/>
  <c r="E20" i="3" s="1"/>
  <c r="S22" i="4" l="1"/>
  <c r="S22" i="3" s="1"/>
  <c r="Q22" i="3"/>
  <c r="R21" i="9"/>
  <c r="S21" i="1"/>
  <c r="S21" i="8"/>
  <c r="Q21" i="4"/>
  <c r="S21" i="7"/>
  <c r="O20" i="9"/>
  <c r="Q20" i="9" s="1"/>
  <c r="R20" i="9" s="1"/>
  <c r="O20" i="4"/>
  <c r="O20" i="7"/>
  <c r="Q20" i="7" s="1"/>
  <c r="S20" i="7" s="1"/>
  <c r="O20" i="8"/>
  <c r="Q20" i="8" s="1"/>
  <c r="S20" i="8" s="1"/>
  <c r="O20" i="1"/>
  <c r="S20" i="1" s="1"/>
  <c r="I19" i="3"/>
  <c r="H19" i="3"/>
  <c r="G19" i="3"/>
  <c r="E19" i="3"/>
  <c r="D19" i="3"/>
  <c r="C19" i="3"/>
  <c r="B19" i="3"/>
  <c r="A19" i="3"/>
  <c r="Q19" i="9"/>
  <c r="N19" i="9"/>
  <c r="M19" i="9"/>
  <c r="L19" i="9"/>
  <c r="J19" i="9"/>
  <c r="E19" i="9"/>
  <c r="A19" i="9"/>
  <c r="N19" i="1"/>
  <c r="M19" i="1"/>
  <c r="L19" i="1"/>
  <c r="J19" i="1"/>
  <c r="E19" i="1"/>
  <c r="A19" i="1"/>
  <c r="N19" i="8"/>
  <c r="M19" i="8"/>
  <c r="L19" i="8"/>
  <c r="J19" i="8"/>
  <c r="E19" i="8"/>
  <c r="A19" i="8"/>
  <c r="N19" i="7"/>
  <c r="M19" i="7"/>
  <c r="L19" i="7"/>
  <c r="J19" i="7"/>
  <c r="E19" i="7"/>
  <c r="A19" i="7"/>
  <c r="N19" i="4"/>
  <c r="N19" i="3" s="1"/>
  <c r="M19" i="4"/>
  <c r="M19" i="3" s="1"/>
  <c r="L19" i="4"/>
  <c r="L19" i="3" s="1"/>
  <c r="J19" i="4"/>
  <c r="J19" i="3" s="1"/>
  <c r="E19" i="4"/>
  <c r="R21" i="4" l="1"/>
  <c r="R21" i="3" s="1"/>
  <c r="Q21" i="3"/>
  <c r="S21" i="4"/>
  <c r="S21" i="3" s="1"/>
  <c r="R20" i="4"/>
  <c r="R20" i="3" s="1"/>
  <c r="Q20" i="4"/>
  <c r="Q20" i="3" s="1"/>
  <c r="O20" i="3"/>
  <c r="S20" i="9"/>
  <c r="R20" i="7"/>
  <c r="R20" i="8"/>
  <c r="R20" i="1"/>
  <c r="O19" i="9"/>
  <c r="S19" i="9" s="1"/>
  <c r="O19" i="1"/>
  <c r="Q19" i="1" s="1"/>
  <c r="S19" i="1" s="1"/>
  <c r="O19" i="8"/>
  <c r="Q19" i="8" s="1"/>
  <c r="R19" i="8" s="1"/>
  <c r="O19" i="7"/>
  <c r="Q19" i="7" s="1"/>
  <c r="R19" i="7" s="1"/>
  <c r="O19" i="4"/>
  <c r="L18" i="3"/>
  <c r="J18" i="3"/>
  <c r="I18" i="3"/>
  <c r="H18" i="3"/>
  <c r="G18" i="3"/>
  <c r="D18" i="3"/>
  <c r="C18" i="3"/>
  <c r="B18" i="3"/>
  <c r="A18" i="3"/>
  <c r="N18" i="9"/>
  <c r="M18" i="9"/>
  <c r="L18" i="9"/>
  <c r="J18" i="9"/>
  <c r="E18" i="9"/>
  <c r="A18" i="9"/>
  <c r="N18" i="1"/>
  <c r="M18" i="1"/>
  <c r="L18" i="1"/>
  <c r="J18" i="1"/>
  <c r="E18" i="1"/>
  <c r="A18" i="1"/>
  <c r="N18" i="8"/>
  <c r="M18" i="8"/>
  <c r="L18" i="8"/>
  <c r="J18" i="8"/>
  <c r="E18" i="8"/>
  <c r="A18" i="8"/>
  <c r="N18" i="7"/>
  <c r="M18" i="7"/>
  <c r="L18" i="7"/>
  <c r="J18" i="7"/>
  <c r="E18" i="7"/>
  <c r="A18" i="7"/>
  <c r="N18" i="4"/>
  <c r="N18" i="3" s="1"/>
  <c r="M18" i="4"/>
  <c r="M18" i="3" s="1"/>
  <c r="L18" i="4"/>
  <c r="J18" i="4"/>
  <c r="E18" i="4"/>
  <c r="E18" i="3" s="1"/>
  <c r="Q19" i="4" l="1"/>
  <c r="O19" i="3"/>
  <c r="S20" i="4"/>
  <c r="S20" i="3" s="1"/>
  <c r="R19" i="9"/>
  <c r="R19" i="1"/>
  <c r="S19" i="8"/>
  <c r="S19" i="7"/>
  <c r="R19" i="4"/>
  <c r="R19" i="3" s="1"/>
  <c r="O18" i="9"/>
  <c r="Q18" i="9" s="1"/>
  <c r="R18" i="9" s="1"/>
  <c r="O18" i="1"/>
  <c r="Q18" i="1" s="1"/>
  <c r="R18" i="1" s="1"/>
  <c r="O18" i="8"/>
  <c r="Q18" i="8" s="1"/>
  <c r="S18" i="8" s="1"/>
  <c r="O18" i="7"/>
  <c r="Q18" i="7" s="1"/>
  <c r="R18" i="7" s="1"/>
  <c r="O18" i="4"/>
  <c r="I17" i="3"/>
  <c r="H17" i="3"/>
  <c r="G17" i="3"/>
  <c r="D17" i="3"/>
  <c r="C17" i="3"/>
  <c r="B17" i="3"/>
  <c r="A17" i="3"/>
  <c r="N17" i="9"/>
  <c r="M17" i="9"/>
  <c r="L17" i="9"/>
  <c r="J17" i="9"/>
  <c r="E17" i="9"/>
  <c r="A17" i="9"/>
  <c r="N17" i="1"/>
  <c r="M17" i="1"/>
  <c r="L17" i="1"/>
  <c r="J17" i="1"/>
  <c r="E17" i="1"/>
  <c r="A17" i="1"/>
  <c r="N17" i="8"/>
  <c r="M17" i="8"/>
  <c r="L17" i="8"/>
  <c r="J17" i="8"/>
  <c r="E17" i="8"/>
  <c r="A17" i="8"/>
  <c r="N17" i="7"/>
  <c r="M17" i="7"/>
  <c r="L17" i="7"/>
  <c r="J17" i="7"/>
  <c r="E17" i="7"/>
  <c r="A17" i="7"/>
  <c r="N17" i="4"/>
  <c r="N17" i="3" s="1"/>
  <c r="M17" i="4"/>
  <c r="M17" i="3" s="1"/>
  <c r="L17" i="4"/>
  <c r="L17" i="3" s="1"/>
  <c r="J17" i="4"/>
  <c r="J17" i="3" s="1"/>
  <c r="E17" i="4"/>
  <c r="E17" i="3" s="1"/>
  <c r="Q18" i="4" l="1"/>
  <c r="O18" i="3"/>
  <c r="S19" i="4"/>
  <c r="S19" i="3" s="1"/>
  <c r="Q19" i="3"/>
  <c r="S18" i="9"/>
  <c r="S18" i="1"/>
  <c r="R18" i="8"/>
  <c r="S18" i="7"/>
  <c r="R18" i="4"/>
  <c r="R18" i="3" s="1"/>
  <c r="O17" i="9"/>
  <c r="Q17" i="9" s="1"/>
  <c r="R17" i="9" s="1"/>
  <c r="O17" i="1"/>
  <c r="O17" i="8"/>
  <c r="Q17" i="8" s="1"/>
  <c r="S17" i="8" s="1"/>
  <c r="O17" i="7"/>
  <c r="Q17" i="7" s="1"/>
  <c r="R17" i="7" s="1"/>
  <c r="O17" i="4"/>
  <c r="I16" i="3"/>
  <c r="H16" i="3"/>
  <c r="G16" i="3"/>
  <c r="D16" i="3"/>
  <c r="C16" i="3"/>
  <c r="B16" i="3"/>
  <c r="A16" i="3"/>
  <c r="Q16" i="1"/>
  <c r="N16" i="9"/>
  <c r="M16" i="9"/>
  <c r="L16" i="9"/>
  <c r="J16" i="9"/>
  <c r="E16" i="9"/>
  <c r="A16" i="9"/>
  <c r="N16" i="1"/>
  <c r="M16" i="1"/>
  <c r="L16" i="1"/>
  <c r="J16" i="1"/>
  <c r="E16" i="1"/>
  <c r="A16" i="1"/>
  <c r="N16" i="8"/>
  <c r="M16" i="8"/>
  <c r="L16" i="8"/>
  <c r="J16" i="8"/>
  <c r="E16" i="8"/>
  <c r="A16" i="8"/>
  <c r="N16" i="7"/>
  <c r="M16" i="7"/>
  <c r="L16" i="7"/>
  <c r="J16" i="7"/>
  <c r="E16" i="7"/>
  <c r="A16" i="7"/>
  <c r="N16" i="4"/>
  <c r="N16" i="3" s="1"/>
  <c r="M16" i="4"/>
  <c r="M16" i="3" s="1"/>
  <c r="L16" i="4"/>
  <c r="L16" i="3" s="1"/>
  <c r="J16" i="4"/>
  <c r="J16" i="3" s="1"/>
  <c r="E16" i="4"/>
  <c r="E16" i="3" s="1"/>
  <c r="Q17" i="4" l="1"/>
  <c r="O17" i="3"/>
  <c r="S18" i="4"/>
  <c r="S18" i="3" s="1"/>
  <c r="Q18" i="3"/>
  <c r="Q17" i="1"/>
  <c r="S17" i="1" s="1"/>
  <c r="S17" i="9"/>
  <c r="R17" i="8"/>
  <c r="S17" i="7"/>
  <c r="S17" i="4"/>
  <c r="S17" i="3" s="1"/>
  <c r="O16" i="9"/>
  <c r="O16" i="1"/>
  <c r="R16" i="1" s="1"/>
  <c r="O16" i="8"/>
  <c r="O16" i="7"/>
  <c r="Q16" i="7" s="1"/>
  <c r="R16" i="7" s="1"/>
  <c r="O16" i="4"/>
  <c r="N15" i="3"/>
  <c r="M15" i="3"/>
  <c r="I15" i="3"/>
  <c r="H15" i="3"/>
  <c r="G15" i="3"/>
  <c r="D15" i="3"/>
  <c r="C15" i="3"/>
  <c r="B15" i="3"/>
  <c r="A15" i="3"/>
  <c r="Q15" i="8"/>
  <c r="N15" i="9"/>
  <c r="M15" i="9"/>
  <c r="L15" i="9"/>
  <c r="J15" i="9"/>
  <c r="E15" i="9"/>
  <c r="A15" i="9"/>
  <c r="N15" i="1"/>
  <c r="M15" i="1"/>
  <c r="L15" i="1"/>
  <c r="J15" i="1"/>
  <c r="E15" i="1"/>
  <c r="A15" i="1"/>
  <c r="N15" i="8"/>
  <c r="M15" i="8"/>
  <c r="L15" i="8"/>
  <c r="J15" i="8"/>
  <c r="E15" i="8"/>
  <c r="A15" i="8"/>
  <c r="N15" i="7"/>
  <c r="M15" i="7"/>
  <c r="L15" i="7"/>
  <c r="J15" i="7"/>
  <c r="E15" i="7"/>
  <c r="A15" i="7"/>
  <c r="N15" i="4"/>
  <c r="M15" i="4"/>
  <c r="L15" i="4"/>
  <c r="J15" i="4"/>
  <c r="J15" i="3" s="1"/>
  <c r="E15" i="4"/>
  <c r="E15" i="3" s="1"/>
  <c r="Q16" i="4" l="1"/>
  <c r="O16" i="3"/>
  <c r="L15" i="3"/>
  <c r="R17" i="4"/>
  <c r="R17" i="3" s="1"/>
  <c r="Q17" i="3"/>
  <c r="R17" i="1"/>
  <c r="Q16" i="9"/>
  <c r="R16" i="9" s="1"/>
  <c r="Q16" i="8"/>
  <c r="S16" i="8" s="1"/>
  <c r="S16" i="1"/>
  <c r="S16" i="7"/>
  <c r="R16" i="4"/>
  <c r="R16" i="3" s="1"/>
  <c r="O15" i="9"/>
  <c r="O15" i="1"/>
  <c r="O15" i="8"/>
  <c r="S15" i="8" s="1"/>
  <c r="O15" i="7"/>
  <c r="Q15" i="7" s="1"/>
  <c r="S15" i="7" s="1"/>
  <c r="O15" i="4"/>
  <c r="Q15" i="4" s="1"/>
  <c r="S15" i="4" s="1"/>
  <c r="S16" i="4" l="1"/>
  <c r="S16" i="3" s="1"/>
  <c r="Q16" i="3"/>
  <c r="S16" i="9"/>
  <c r="R16" i="8"/>
  <c r="O15" i="3"/>
  <c r="Q15" i="9"/>
  <c r="Q15" i="3" s="1"/>
  <c r="Q15" i="1"/>
  <c r="S15" i="1" s="1"/>
  <c r="R15" i="8"/>
  <c r="R15" i="7"/>
  <c r="R15" i="4"/>
  <c r="N14" i="3"/>
  <c r="M14" i="3"/>
  <c r="I14" i="3"/>
  <c r="H14" i="3"/>
  <c r="G14" i="3"/>
  <c r="D14" i="3"/>
  <c r="C14" i="3"/>
  <c r="B14" i="3"/>
  <c r="A14" i="3"/>
  <c r="Q14" i="1"/>
  <c r="N14" i="9"/>
  <c r="M14" i="9"/>
  <c r="L14" i="9"/>
  <c r="J14" i="9"/>
  <c r="E14" i="9"/>
  <c r="A14" i="9"/>
  <c r="N14" i="1"/>
  <c r="M14" i="1"/>
  <c r="L14" i="1"/>
  <c r="J14" i="1"/>
  <c r="E14" i="1"/>
  <c r="A14" i="1"/>
  <c r="N14" i="8"/>
  <c r="M14" i="8"/>
  <c r="L14" i="8"/>
  <c r="J14" i="8"/>
  <c r="E14" i="8"/>
  <c r="A14" i="8"/>
  <c r="N14" i="7"/>
  <c r="M14" i="7"/>
  <c r="L14" i="7"/>
  <c r="J14" i="7"/>
  <c r="E14" i="7"/>
  <c r="A14" i="7"/>
  <c r="N14" i="4"/>
  <c r="M14" i="4"/>
  <c r="L14" i="4"/>
  <c r="L14" i="3" s="1"/>
  <c r="J14" i="4"/>
  <c r="J14" i="3" s="1"/>
  <c r="E14" i="4"/>
  <c r="E14" i="3" s="1"/>
  <c r="S15" i="9" l="1"/>
  <c r="S15" i="3" s="1"/>
  <c r="R15" i="9"/>
  <c r="R15" i="3" s="1"/>
  <c r="R15" i="1"/>
  <c r="O14" i="9"/>
  <c r="Q14" i="9" s="1"/>
  <c r="S14" i="9" s="1"/>
  <c r="O14" i="1"/>
  <c r="O14" i="8"/>
  <c r="Q14" i="8" s="1"/>
  <c r="R14" i="8" s="1"/>
  <c r="O14" i="7"/>
  <c r="Q14" i="7" s="1"/>
  <c r="S14" i="7" s="1"/>
  <c r="O14" i="4"/>
  <c r="I13" i="3"/>
  <c r="H13" i="3"/>
  <c r="G13" i="3"/>
  <c r="D13" i="3"/>
  <c r="C13" i="3"/>
  <c r="B13" i="3"/>
  <c r="A13" i="3"/>
  <c r="Q13" i="1"/>
  <c r="N13" i="9"/>
  <c r="M13" i="9"/>
  <c r="L13" i="9"/>
  <c r="J13" i="9"/>
  <c r="E13" i="9"/>
  <c r="A13" i="9"/>
  <c r="N13" i="1"/>
  <c r="M13" i="1"/>
  <c r="L13" i="1"/>
  <c r="J13" i="1"/>
  <c r="E13" i="1"/>
  <c r="A13" i="1"/>
  <c r="N13" i="8"/>
  <c r="M13" i="8"/>
  <c r="M13" i="3" s="1"/>
  <c r="L13" i="8"/>
  <c r="L13" i="3" s="1"/>
  <c r="J13" i="8"/>
  <c r="E13" i="8"/>
  <c r="A13" i="8"/>
  <c r="N13" i="7"/>
  <c r="M13" i="7"/>
  <c r="L13" i="7"/>
  <c r="J13" i="7"/>
  <c r="E13" i="7"/>
  <c r="A13" i="7"/>
  <c r="N13" i="4"/>
  <c r="M13" i="4"/>
  <c r="L13" i="4"/>
  <c r="J13" i="4"/>
  <c r="E13" i="4"/>
  <c r="E13" i="3" s="1"/>
  <c r="Q14" i="4" l="1"/>
  <c r="O14" i="3"/>
  <c r="S14" i="1"/>
  <c r="R14" i="9"/>
  <c r="S14" i="8"/>
  <c r="R14" i="7"/>
  <c r="R14" i="4"/>
  <c r="R14" i="3" s="1"/>
  <c r="N13" i="3"/>
  <c r="J13" i="3"/>
  <c r="O13" i="9"/>
  <c r="Q13" i="9" s="1"/>
  <c r="R13" i="9" s="1"/>
  <c r="O13" i="1"/>
  <c r="S13" i="1" s="1"/>
  <c r="O13" i="8"/>
  <c r="O13" i="7"/>
  <c r="Q13" i="7" s="1"/>
  <c r="R13" i="7" s="1"/>
  <c r="O13" i="4"/>
  <c r="I12" i="3"/>
  <c r="H12" i="3"/>
  <c r="G12" i="3"/>
  <c r="D12" i="3"/>
  <c r="C12" i="3"/>
  <c r="B12" i="3"/>
  <c r="A12" i="3"/>
  <c r="N12" i="9"/>
  <c r="M12" i="9"/>
  <c r="L12" i="9"/>
  <c r="J12" i="9"/>
  <c r="E12" i="9"/>
  <c r="A12" i="9"/>
  <c r="N12" i="1"/>
  <c r="M12" i="1"/>
  <c r="L12" i="1"/>
  <c r="J12" i="1"/>
  <c r="E12" i="1"/>
  <c r="A12" i="1"/>
  <c r="N12" i="8"/>
  <c r="M12" i="8"/>
  <c r="L12" i="8"/>
  <c r="J12" i="8"/>
  <c r="E12" i="8"/>
  <c r="A12" i="8"/>
  <c r="N12" i="7"/>
  <c r="M12" i="7"/>
  <c r="L12" i="7"/>
  <c r="J12" i="7"/>
  <c r="E12" i="7"/>
  <c r="A12" i="7"/>
  <c r="N12" i="4"/>
  <c r="N12" i="3" s="1"/>
  <c r="M12" i="4"/>
  <c r="M12" i="3" s="1"/>
  <c r="L12" i="4"/>
  <c r="L12" i="3" s="1"/>
  <c r="J12" i="4"/>
  <c r="J12" i="3" s="1"/>
  <c r="E12" i="4"/>
  <c r="E12" i="3" s="1"/>
  <c r="S14" i="4" l="1"/>
  <c r="S14" i="3" s="1"/>
  <c r="Q14" i="3"/>
  <c r="R14" i="1"/>
  <c r="Q13" i="8"/>
  <c r="R13" i="8" s="1"/>
  <c r="O13" i="3"/>
  <c r="Q13" i="4"/>
  <c r="S13" i="4" s="1"/>
  <c r="S13" i="9"/>
  <c r="R13" i="1"/>
  <c r="S13" i="7"/>
  <c r="O12" i="8"/>
  <c r="Q12" i="8" s="1"/>
  <c r="R12" i="8" s="1"/>
  <c r="O12" i="9"/>
  <c r="O12" i="1"/>
  <c r="Q12" i="1" s="1"/>
  <c r="S12" i="1" s="1"/>
  <c r="O12" i="7"/>
  <c r="Q12" i="7" s="1"/>
  <c r="R12" i="7" s="1"/>
  <c r="O12" i="4"/>
  <c r="A11" i="3"/>
  <c r="L11" i="3"/>
  <c r="I11" i="3"/>
  <c r="H11" i="3"/>
  <c r="G11" i="3"/>
  <c r="D11" i="3"/>
  <c r="C11" i="3"/>
  <c r="B11" i="3"/>
  <c r="Q11" i="9"/>
  <c r="S11" i="1"/>
  <c r="E11" i="9"/>
  <c r="A11" i="9"/>
  <c r="N11" i="9"/>
  <c r="M11" i="9"/>
  <c r="L11" i="9"/>
  <c r="J11" i="9"/>
  <c r="A11" i="1"/>
  <c r="N11" i="1"/>
  <c r="M11" i="1"/>
  <c r="L11" i="1"/>
  <c r="J11" i="1"/>
  <c r="E11" i="1"/>
  <c r="A11" i="8"/>
  <c r="N11" i="8"/>
  <c r="M11" i="8"/>
  <c r="L11" i="8"/>
  <c r="J11" i="8"/>
  <c r="E11" i="8"/>
  <c r="A11" i="7"/>
  <c r="N11" i="7"/>
  <c r="M11" i="7"/>
  <c r="L11" i="7"/>
  <c r="J11" i="7"/>
  <c r="E11" i="7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N11" i="4"/>
  <c r="N11" i="3" s="1"/>
  <c r="M11" i="4"/>
  <c r="M11" i="3" s="1"/>
  <c r="L11" i="4"/>
  <c r="J11" i="4"/>
  <c r="J11" i="3" s="1"/>
  <c r="E11" i="4"/>
  <c r="E11" i="3" s="1"/>
  <c r="Q12" i="4" l="1"/>
  <c r="Q12" i="3" s="1"/>
  <c r="O12" i="3"/>
  <c r="S13" i="8"/>
  <c r="S13" i="3" s="1"/>
  <c r="Q13" i="3"/>
  <c r="R13" i="4"/>
  <c r="R13" i="3" s="1"/>
  <c r="Q12" i="9"/>
  <c r="S12" i="9" s="1"/>
  <c r="S12" i="8"/>
  <c r="R12" i="1"/>
  <c r="S12" i="7"/>
  <c r="O11" i="9"/>
  <c r="R11" i="9" s="1"/>
  <c r="O11" i="1"/>
  <c r="O11" i="8"/>
  <c r="Q11" i="8" s="1"/>
  <c r="O11" i="7"/>
  <c r="Q11" i="7" s="1"/>
  <c r="R11" i="7" s="1"/>
  <c r="O11" i="4"/>
  <c r="Q10" i="9"/>
  <c r="S10" i="8"/>
  <c r="R12" i="4" l="1"/>
  <c r="R12" i="3" s="1"/>
  <c r="Q11" i="4"/>
  <c r="S11" i="4" s="1"/>
  <c r="S11" i="3" s="1"/>
  <c r="O11" i="3"/>
  <c r="S12" i="4"/>
  <c r="S12" i="3" s="1"/>
  <c r="R12" i="9"/>
  <c r="Q11" i="1"/>
  <c r="R11" i="1" s="1"/>
  <c r="R11" i="8"/>
  <c r="S11" i="8"/>
  <c r="S11" i="9"/>
  <c r="S11" i="7"/>
  <c r="I10" i="3"/>
  <c r="H10" i="3"/>
  <c r="G10" i="3"/>
  <c r="D10" i="3"/>
  <c r="C10" i="3"/>
  <c r="B10" i="3"/>
  <c r="Q10" i="1"/>
  <c r="N10" i="9"/>
  <c r="M10" i="9"/>
  <c r="L10" i="9"/>
  <c r="J10" i="9"/>
  <c r="E10" i="9"/>
  <c r="N10" i="1"/>
  <c r="M10" i="1"/>
  <c r="L10" i="1"/>
  <c r="J10" i="1"/>
  <c r="E10" i="1"/>
  <c r="N10" i="8"/>
  <c r="M10" i="8"/>
  <c r="L10" i="8"/>
  <c r="J10" i="8"/>
  <c r="E10" i="8"/>
  <c r="N10" i="7"/>
  <c r="M10" i="7"/>
  <c r="L10" i="7"/>
  <c r="J10" i="7"/>
  <c r="E10" i="7"/>
  <c r="N10" i="4"/>
  <c r="N10" i="3" s="1"/>
  <c r="M10" i="4"/>
  <c r="M10" i="3" s="1"/>
  <c r="L10" i="4"/>
  <c r="L10" i="3" s="1"/>
  <c r="J10" i="4"/>
  <c r="J10" i="3" s="1"/>
  <c r="E10" i="4"/>
  <c r="E10" i="3" s="1"/>
  <c r="R11" i="4" l="1"/>
  <c r="R11" i="3" s="1"/>
  <c r="Q11" i="3"/>
  <c r="O10" i="9"/>
  <c r="O10" i="1"/>
  <c r="O10" i="8"/>
  <c r="O10" i="7"/>
  <c r="O10" i="4"/>
  <c r="O10" i="3" s="1"/>
  <c r="Q9" i="9"/>
  <c r="Q9" i="1"/>
  <c r="Q9" i="8"/>
  <c r="Q9" i="7"/>
  <c r="S10" i="9" l="1"/>
  <c r="R10" i="1"/>
  <c r="Q10" i="8"/>
  <c r="Q10" i="7"/>
  <c r="S10" i="7" s="1"/>
  <c r="Q10" i="4"/>
  <c r="I9" i="3"/>
  <c r="H9" i="3"/>
  <c r="G9" i="3"/>
  <c r="D9" i="3"/>
  <c r="C9" i="3"/>
  <c r="B9" i="3"/>
  <c r="R10" i="4" l="1"/>
  <c r="Q10" i="3"/>
  <c r="R10" i="9"/>
  <c r="S10" i="1"/>
  <c r="R10" i="8"/>
  <c r="R10" i="7"/>
  <c r="S10" i="4"/>
  <c r="S10" i="3" s="1"/>
  <c r="I63" i="9"/>
  <c r="H63" i="9"/>
  <c r="G63" i="9"/>
  <c r="D63" i="9"/>
  <c r="C63" i="9"/>
  <c r="B63" i="9"/>
  <c r="N9" i="9"/>
  <c r="N63" i="9" s="1"/>
  <c r="M9" i="9"/>
  <c r="M63" i="9" s="1"/>
  <c r="L9" i="9"/>
  <c r="L63" i="9" s="1"/>
  <c r="J9" i="9"/>
  <c r="J63" i="9" s="1"/>
  <c r="E9" i="9"/>
  <c r="O9" i="9" s="1"/>
  <c r="N9" i="1"/>
  <c r="M9" i="1"/>
  <c r="L9" i="1"/>
  <c r="J9" i="1"/>
  <c r="E9" i="1"/>
  <c r="J63" i="8"/>
  <c r="I63" i="8"/>
  <c r="H63" i="8"/>
  <c r="G63" i="8"/>
  <c r="D63" i="8"/>
  <c r="C63" i="8"/>
  <c r="B63" i="8"/>
  <c r="O9" i="8"/>
  <c r="N9" i="8"/>
  <c r="N63" i="8" s="1"/>
  <c r="M9" i="8"/>
  <c r="M63" i="8" s="1"/>
  <c r="L9" i="8"/>
  <c r="L63" i="8" s="1"/>
  <c r="J9" i="8"/>
  <c r="E9" i="8"/>
  <c r="E63" i="8" s="1"/>
  <c r="I63" i="7"/>
  <c r="H63" i="7"/>
  <c r="G63" i="7"/>
  <c r="D63" i="7"/>
  <c r="C63" i="7"/>
  <c r="B63" i="7"/>
  <c r="N9" i="7"/>
  <c r="N63" i="7" s="1"/>
  <c r="M9" i="7"/>
  <c r="M63" i="7" s="1"/>
  <c r="L9" i="7"/>
  <c r="L63" i="7" s="1"/>
  <c r="J9" i="7"/>
  <c r="J63" i="7" s="1"/>
  <c r="E9" i="7"/>
  <c r="R10" i="3" l="1"/>
  <c r="O9" i="7"/>
  <c r="O63" i="7" s="1"/>
  <c r="O63" i="8"/>
  <c r="O9" i="1"/>
  <c r="O63" i="9"/>
  <c r="E63" i="9"/>
  <c r="R9" i="8"/>
  <c r="R63" i="8" s="1"/>
  <c r="Q63" i="8"/>
  <c r="S9" i="8"/>
  <c r="S63" i="8" s="1"/>
  <c r="E63" i="7"/>
  <c r="Q63" i="7" l="1"/>
  <c r="R9" i="9"/>
  <c r="R63" i="9" s="1"/>
  <c r="Q63" i="9"/>
  <c r="S9" i="9"/>
  <c r="S63" i="9" s="1"/>
  <c r="S9" i="7" l="1"/>
  <c r="S63" i="7" s="1"/>
  <c r="R9" i="7"/>
  <c r="R63" i="7" s="1"/>
  <c r="R9" i="1"/>
  <c r="S9" i="1"/>
  <c r="I63" i="4"/>
  <c r="H63" i="4"/>
  <c r="G63" i="4"/>
  <c r="D63" i="4"/>
  <c r="C63" i="4"/>
  <c r="B63" i="4"/>
  <c r="N9" i="4" l="1"/>
  <c r="M9" i="4"/>
  <c r="L9" i="4"/>
  <c r="J9" i="4"/>
  <c r="E9" i="4"/>
  <c r="J63" i="4" l="1"/>
  <c r="J9" i="3"/>
  <c r="N63" i="4"/>
  <c r="N9" i="3"/>
  <c r="L63" i="4"/>
  <c r="L9" i="3"/>
  <c r="E63" i="4"/>
  <c r="E9" i="3"/>
  <c r="M63" i="4"/>
  <c r="M9" i="3"/>
  <c r="O9" i="4"/>
  <c r="Q9" i="4" s="1"/>
  <c r="Q9" i="3" l="1"/>
  <c r="O9" i="3"/>
  <c r="O63" i="4"/>
  <c r="Q63" i="4" l="1"/>
  <c r="R9" i="4"/>
  <c r="S9" i="4"/>
  <c r="S63" i="4" l="1"/>
  <c r="S9" i="3"/>
  <c r="R63" i="4"/>
  <c r="R9" i="3"/>
  <c r="I63" i="3"/>
  <c r="H63" i="3"/>
  <c r="G63" i="3"/>
  <c r="N63" i="3" l="1"/>
  <c r="M63" i="3"/>
  <c r="D63" i="3" l="1"/>
  <c r="C63" i="3"/>
  <c r="B63" i="3"/>
  <c r="J63" i="3" l="1"/>
  <c r="E63" i="3"/>
  <c r="L63" i="3" l="1"/>
  <c r="O63" i="3" l="1"/>
  <c r="Q63" i="3" l="1"/>
  <c r="R63" i="3" l="1"/>
  <c r="S63" i="3"/>
</calcChain>
</file>

<file path=xl/sharedStrings.xml><?xml version="1.0" encoding="utf-8"?>
<sst xmlns="http://schemas.openxmlformats.org/spreadsheetml/2006/main" count="140" uniqueCount="31">
  <si>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</si>
  <si>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</si>
  <si>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</si>
  <si>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</si>
  <si>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</si>
  <si>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</si>
  <si>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</si>
  <si>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</si>
  <si>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</si>
  <si>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</si>
  <si>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</si>
  <si>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</si>
  <si>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7/2/2022 *</t>
  </si>
  <si>
    <t>* 2 days to start fiscal year</t>
  </si>
  <si>
    <t>FISCAL YEAR 2023</t>
  </si>
  <si>
    <t>FY 2022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</si>
  <si>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</si>
  <si>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</si>
  <si>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</si>
  <si>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</si>
  <si>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</si>
  <si>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</si>
  <si>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</si>
  <si>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</si>
  <si>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</si>
  <si>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</si>
  <si>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</si>
  <si>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.</t>
  </si>
  <si>
    <t>FISCAL YEAR TO DATE AS OF JUNE 30, 2023</t>
  </si>
  <si>
    <t>6/30/20203 ***</t>
  </si>
  <si>
    <t>*** 6 days to end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</si>
</sst>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/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7" fillId="0" borderId="0" xfId="0" applyFont="1" applyBorder="1"/>
    <xf numFmtId="44" fontId="7" fillId="0" borderId="0" xfId="1" applyFont="1" applyBorder="1"/>
    <xf numFmtId="0" fontId="0" fillId="0" borderId="0" xfId="0" applyFont="1" applyBorder="1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0" fontId="0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14" fontId="3" fillId="0" borderId="0" xfId="0" applyNumberFormat="1" applyFont="1" applyAlignment="1">
      <alignment horizontal="left"/>
    </xf>
    <xf numFmtId="44" fontId="2" fillId="0" borderId="0" xfId="1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zoomScaleNormal="100" workbookViewId="0">
      <pane ySplit="7" topLeftCell="A33" activePane="bottomLeft" state="frozen"/>
      <selection pane="bottomLeft" sqref="A1:S1"/>
    </sheetView>
  </sheetViews>
  <sheetFormatPr defaultColWidth="10.7109375" defaultRowHeight="15" customHeight="1" x14ac:dyDescent="0.25"/>
  <cols>
    <col min="1" max="1" width="14" style="2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6" t="s">
        <v>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1" s="9" customFormat="1" ht="15" customHeight="1" x14ac:dyDescent="0.25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s="9" customFormat="1" ht="15" customHeight="1" x14ac:dyDescent="0.25">
      <c r="A3" s="27" t="s">
        <v>28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s="9" customFormat="1" ht="15" customHeight="1" x14ac:dyDescent="0.25">
      <c r="A4" s="27" t="s">
        <v>14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pans="1:31" s="9" customFormat="1" ht="1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 s="9" customFormat="1" ht="15" customHeight="1" x14ac:dyDescent="0.25">
      <c r="A6" s="12"/>
      <c r="B6" s="12"/>
      <c r="C6" s="12"/>
      <c r="D6" s="12"/>
      <c r="E6" s="12"/>
      <c r="F6" s="7"/>
      <c r="G6" s="13"/>
      <c r="H6" s="13"/>
      <c r="I6" s="7"/>
      <c r="J6" s="12"/>
      <c r="K6" s="12"/>
      <c r="L6" s="1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 s="6" customFormat="1" ht="25.5" x14ac:dyDescent="0.2">
      <c r="A7" s="3"/>
      <c r="B7" s="5" t="s">
        <v>16</v>
      </c>
      <c r="C7" s="4" t="s">
        <v>17</v>
      </c>
      <c r="D7" s="5" t="s">
        <v>18</v>
      </c>
      <c r="E7" s="5" t="s">
        <v>19</v>
      </c>
      <c r="F7" s="17"/>
      <c r="G7" s="22" t="s">
        <v>20</v>
      </c>
      <c r="H7" s="4" t="s">
        <v>21</v>
      </c>
      <c r="I7" s="22" t="s">
        <v>22</v>
      </c>
      <c r="J7" s="22" t="s">
        <v>23</v>
      </c>
      <c r="K7" s="17"/>
      <c r="L7" s="22" t="s">
        <v>24</v>
      </c>
      <c r="M7" s="4" t="s">
        <v>25</v>
      </c>
      <c r="N7" s="22" t="s">
        <v>26</v>
      </c>
      <c r="O7" s="22" t="s">
        <v>4</v>
      </c>
      <c r="P7" s="17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16"/>
      <c r="Q8" s="7"/>
      <c r="R8" s="7"/>
      <c r="S8" s="7"/>
      <c r="T8" s="18"/>
    </row>
    <row r="9" spans="1:31" ht="15" customHeight="1" x14ac:dyDescent="0.25">
      <c r="A9" s="24" t="s">
        <v>12</v>
      </c>
      <c r="B9" s="7">
        <f>SUM(Mountaineer:Greenbrier!B9)</f>
        <v>352886.51</v>
      </c>
      <c r="C9" s="7">
        <f>SUM(Mountaineer:Greenbrier!C9)</f>
        <v>-942</v>
      </c>
      <c r="D9" s="7">
        <f>SUM(Mountaineer:Greenbrier!D9)</f>
        <v>-339105.91000000003</v>
      </c>
      <c r="E9" s="7">
        <f>SUM(Mountaineer:Greenbrier!E9)</f>
        <v>12838.599999999991</v>
      </c>
      <c r="F9" s="16"/>
      <c r="G9" s="7">
        <f>SUM(Mountaineer:Greenbrier!G9)</f>
        <v>1706113.95</v>
      </c>
      <c r="H9" s="7">
        <f>SUM(Mountaineer:Greenbrier!H9)</f>
        <v>-17527.169999999998</v>
      </c>
      <c r="I9" s="7">
        <f>SUM(Mountaineer:Greenbrier!I9)</f>
        <v>-1526076.77</v>
      </c>
      <c r="J9" s="7">
        <f>SUM(Mountaineer:Greenbrier!J9)</f>
        <v>162510.00999999981</v>
      </c>
      <c r="K9" s="16"/>
      <c r="L9" s="7">
        <f>SUM(Mountaineer:Greenbrier!L9)</f>
        <v>2059000.46</v>
      </c>
      <c r="M9" s="7">
        <f>SUM(Mountaineer:Greenbrier!M9)</f>
        <v>-18469.169999999998</v>
      </c>
      <c r="N9" s="7">
        <f>SUM(Mountaineer:Greenbrier!N9)</f>
        <v>-1865182.6800000002</v>
      </c>
      <c r="O9" s="7">
        <f>SUM(Mountaineer:Greenbrier!O9)</f>
        <v>175348.60999999981</v>
      </c>
      <c r="P9" s="16"/>
      <c r="Q9" s="7">
        <f>SUM(Mountaineer:Greenbrier!Q9)</f>
        <v>17534.87</v>
      </c>
      <c r="R9" s="7">
        <f>SUM(Mountaineer:Greenbrier!R9)</f>
        <v>2630.2200000000003</v>
      </c>
      <c r="S9" s="7">
        <f>SUM(Mountaineer:Greenbrier!S9)</f>
        <v>14904.65</v>
      </c>
      <c r="T9" s="18"/>
    </row>
    <row r="10" spans="1:31" ht="15" customHeight="1" x14ac:dyDescent="0.25">
      <c r="A10" s="24">
        <v>44751</v>
      </c>
      <c r="B10" s="7">
        <f>SUM(Mountaineer:Greenbrier!B10)</f>
        <v>1077210.6000000001</v>
      </c>
      <c r="C10" s="7">
        <f>SUM(Mountaineer:Greenbrier!C10)</f>
        <v>-3505.95</v>
      </c>
      <c r="D10" s="7">
        <f>SUM(Mountaineer:Greenbrier!D10)</f>
        <v>-881475.81</v>
      </c>
      <c r="E10" s="7">
        <f>SUM(Mountaineer:Greenbrier!E10)</f>
        <v>192228.84000000003</v>
      </c>
      <c r="F10" s="16"/>
      <c r="G10" s="7">
        <f>SUM(Mountaineer:Greenbrier!G10)</f>
        <v>4803038.7300000004</v>
      </c>
      <c r="H10" s="7">
        <f>SUM(Mountaineer:Greenbrier!H10)</f>
        <v>-5502.47</v>
      </c>
      <c r="I10" s="7">
        <f>SUM(Mountaineer:Greenbrier!I10)</f>
        <v>-4049955.07</v>
      </c>
      <c r="J10" s="7">
        <f>SUM(Mountaineer:Greenbrier!J10)</f>
        <v>747581.19000000053</v>
      </c>
      <c r="K10" s="16"/>
      <c r="L10" s="7">
        <f>SUM(Mountaineer:Greenbrier!L10)</f>
        <v>5880249.3300000001</v>
      </c>
      <c r="M10" s="7">
        <f>SUM(Mountaineer:Greenbrier!M10)</f>
        <v>-9008.42</v>
      </c>
      <c r="N10" s="7">
        <f>SUM(Mountaineer:Greenbrier!N10)</f>
        <v>-4931430.88</v>
      </c>
      <c r="O10" s="7">
        <f>SUM(Mountaineer:Greenbrier!O10)</f>
        <v>939810.03000000049</v>
      </c>
      <c r="P10" s="16"/>
      <c r="Q10" s="7">
        <f>SUM(Mountaineer:Greenbrier!Q10)</f>
        <v>93981.010000000009</v>
      </c>
      <c r="R10" s="7">
        <f>SUM(Mountaineer:Greenbrier!R10)</f>
        <v>14097.150000000001</v>
      </c>
      <c r="S10" s="7">
        <f>SUM(Mountaineer:Greenbrier!S10)</f>
        <v>79883.86</v>
      </c>
      <c r="T10" s="18"/>
    </row>
    <row r="11" spans="1:31" ht="15" customHeight="1" x14ac:dyDescent="0.25">
      <c r="A11" s="24">
        <f t="shared" ref="A11:A60" si="0">A10+7</f>
        <v>44758</v>
      </c>
      <c r="B11" s="7">
        <f>SUM(Mountaineer:Greenbrier!B11)</f>
        <v>988621.87000000011</v>
      </c>
      <c r="C11" s="7">
        <f>SUM(Mountaineer:Greenbrier!C11)</f>
        <v>-1951</v>
      </c>
      <c r="D11" s="7">
        <f>SUM(Mountaineer:Greenbrier!D11)</f>
        <v>-824167.91999999993</v>
      </c>
      <c r="E11" s="7">
        <f>SUM(Mountaineer:Greenbrier!E11)</f>
        <v>162502.95000000004</v>
      </c>
      <c r="F11" s="16"/>
      <c r="G11" s="7">
        <f>SUM(Mountaineer:Greenbrier!G11)</f>
        <v>5178102.51</v>
      </c>
      <c r="H11" s="7">
        <f>SUM(Mountaineer:Greenbrier!H11)</f>
        <v>-7051.05</v>
      </c>
      <c r="I11" s="7">
        <f>SUM(Mountaineer:Greenbrier!I11)</f>
        <v>-4958903.9399999995</v>
      </c>
      <c r="J11" s="7">
        <f>SUM(Mountaineer:Greenbrier!J11)</f>
        <v>212147.51999999964</v>
      </c>
      <c r="K11" s="16"/>
      <c r="L11" s="7">
        <f>SUM(Mountaineer:Greenbrier!L11)</f>
        <v>6166724.3799999999</v>
      </c>
      <c r="M11" s="7">
        <f>SUM(Mountaineer:Greenbrier!M11)</f>
        <v>-9002.0499999999993</v>
      </c>
      <c r="N11" s="7">
        <f>SUM(Mountaineer:Greenbrier!N11)</f>
        <v>-5783071.8599999994</v>
      </c>
      <c r="O11" s="7">
        <f>SUM(Mountaineer:Greenbrier!O11)</f>
        <v>374650.46999999968</v>
      </c>
      <c r="P11" s="16"/>
      <c r="Q11" s="7">
        <f>SUM(Mountaineer:Greenbrier!Q11)</f>
        <v>37465.040000000008</v>
      </c>
      <c r="R11" s="7">
        <f>SUM(Mountaineer:Greenbrier!R11)</f>
        <v>5619.77</v>
      </c>
      <c r="S11" s="7">
        <f>SUM(Mountaineer:Greenbrier!S11)</f>
        <v>31845.269999999997</v>
      </c>
      <c r="T11" s="18"/>
    </row>
    <row r="12" spans="1:31" ht="14.25" customHeight="1" x14ac:dyDescent="0.25">
      <c r="A12" s="24">
        <f t="shared" si="0"/>
        <v>44765</v>
      </c>
      <c r="B12" s="7">
        <f>SUM(Mountaineer:Greenbrier!B12)</f>
        <v>720799.91999999993</v>
      </c>
      <c r="C12" s="7">
        <f>SUM(Mountaineer:Greenbrier!C12)</f>
        <v>-2562</v>
      </c>
      <c r="D12" s="7">
        <f>SUM(Mountaineer:Greenbrier!D12)</f>
        <v>-706474.79</v>
      </c>
      <c r="E12" s="7">
        <f>SUM(Mountaineer:Greenbrier!E12)</f>
        <v>11763.12999999999</v>
      </c>
      <c r="F12" s="16"/>
      <c r="G12" s="7">
        <f>SUM(Mountaineer:Greenbrier!G12)</f>
        <v>3739865.56</v>
      </c>
      <c r="H12" s="7">
        <f>SUM(Mountaineer:Greenbrier!H12)</f>
        <v>-9386.39</v>
      </c>
      <c r="I12" s="7">
        <f>SUM(Mountaineer:Greenbrier!I12)</f>
        <v>-3543326.0199999996</v>
      </c>
      <c r="J12" s="7">
        <f>SUM(Mountaineer:Greenbrier!J12)</f>
        <v>187153.15000000034</v>
      </c>
      <c r="K12" s="16"/>
      <c r="L12" s="7">
        <f>SUM(Mountaineer:Greenbrier!L12)</f>
        <v>4460665.4800000004</v>
      </c>
      <c r="M12" s="7">
        <f>SUM(Mountaineer:Greenbrier!M12)</f>
        <v>-11948.39</v>
      </c>
      <c r="N12" s="7">
        <f>SUM(Mountaineer:Greenbrier!N12)</f>
        <v>-4249800.8099999996</v>
      </c>
      <c r="O12" s="7">
        <f>SUM(Mountaineer:Greenbrier!O12)</f>
        <v>198916.28000000032</v>
      </c>
      <c r="P12" s="16"/>
      <c r="Q12" s="7">
        <f>SUM(Mountaineer:Greenbrier!Q12)</f>
        <v>19891.629999999997</v>
      </c>
      <c r="R12" s="7">
        <f>SUM(Mountaineer:Greenbrier!R12)</f>
        <v>2983.75</v>
      </c>
      <c r="S12" s="7">
        <f>SUM(Mountaineer:Greenbrier!S12)</f>
        <v>16907.879999999997</v>
      </c>
      <c r="T12" s="18"/>
    </row>
    <row r="13" spans="1:31" ht="14.25" customHeight="1" x14ac:dyDescent="0.25">
      <c r="A13" s="24">
        <f t="shared" si="0"/>
        <v>44772</v>
      </c>
      <c r="B13" s="7">
        <f>SUM(Mountaineer:Greenbrier!B13)</f>
        <v>854660.12</v>
      </c>
      <c r="C13" s="7">
        <f>SUM(Mountaineer:Greenbrier!C13)</f>
        <v>-1621</v>
      </c>
      <c r="D13" s="7">
        <f>SUM(Mountaineer:Greenbrier!D13)</f>
        <v>-651950.76</v>
      </c>
      <c r="E13" s="7">
        <f>SUM(Mountaineer:Greenbrier!E13)</f>
        <v>201088.36</v>
      </c>
      <c r="F13" s="16"/>
      <c r="G13" s="7">
        <f>SUM(Mountaineer:Greenbrier!G13)</f>
        <v>5596512.6099999994</v>
      </c>
      <c r="H13" s="7">
        <f>SUM(Mountaineer:Greenbrier!H13)</f>
        <v>-3872.7</v>
      </c>
      <c r="I13" s="7">
        <f>SUM(Mountaineer:Greenbrier!I13)</f>
        <v>-4865875.2209999999</v>
      </c>
      <c r="J13" s="7">
        <f>SUM(Mountaineer:Greenbrier!J13)</f>
        <v>726764.6889999999</v>
      </c>
      <c r="K13" s="16"/>
      <c r="L13" s="7">
        <f>SUM(Mountaineer:Greenbrier!L13)</f>
        <v>6451172.7300000004</v>
      </c>
      <c r="M13" s="7">
        <f>SUM(Mountaineer:Greenbrier!M13)</f>
        <v>-5493.7</v>
      </c>
      <c r="N13" s="7">
        <f>SUM(Mountaineer:Greenbrier!N13)</f>
        <v>-5517825.9810000006</v>
      </c>
      <c r="O13" s="7">
        <f>SUM(Mountaineer:Greenbrier!O13)</f>
        <v>927853.04899999988</v>
      </c>
      <c r="P13" s="16"/>
      <c r="Q13" s="7">
        <f>SUM(Mountaineer:Greenbrier!Q13)</f>
        <v>92785.33</v>
      </c>
      <c r="R13" s="7">
        <f>SUM(Mountaineer:Greenbrier!R13)</f>
        <v>13917.8</v>
      </c>
      <c r="S13" s="7">
        <f>SUM(Mountaineer:Greenbrier!S13)</f>
        <v>78867.53</v>
      </c>
      <c r="T13" s="18"/>
    </row>
    <row r="14" spans="1:31" ht="14.25" customHeight="1" x14ac:dyDescent="0.25">
      <c r="A14" s="24">
        <f t="shared" si="0"/>
        <v>44779</v>
      </c>
      <c r="B14" s="7">
        <f>SUM(Mountaineer:Greenbrier!B14)</f>
        <v>932395.81</v>
      </c>
      <c r="C14" s="7">
        <f>SUM(Mountaineer:Greenbrier!C14)</f>
        <v>-4821.5</v>
      </c>
      <c r="D14" s="7">
        <f>SUM(Mountaineer:Greenbrier!D14)</f>
        <v>-859361.81</v>
      </c>
      <c r="E14" s="7">
        <f>SUM(Mountaineer:Greenbrier!E14)</f>
        <v>68212.499999999971</v>
      </c>
      <c r="F14" s="16"/>
      <c r="G14" s="7">
        <f>SUM(Mountaineer:Greenbrier!G14)</f>
        <v>4326860.87</v>
      </c>
      <c r="H14" s="7">
        <f>SUM(Mountaineer:Greenbrier!H14)</f>
        <v>-12959.84</v>
      </c>
      <c r="I14" s="7">
        <f>SUM(Mountaineer:Greenbrier!I14)</f>
        <v>-3755853.2800000003</v>
      </c>
      <c r="J14" s="7">
        <f>SUM(Mountaineer:Greenbrier!J14)</f>
        <v>558047.74999999965</v>
      </c>
      <c r="K14" s="16"/>
      <c r="L14" s="7">
        <f>SUM(Mountaineer:Greenbrier!L14)</f>
        <v>5259256.68</v>
      </c>
      <c r="M14" s="7">
        <f>SUM(Mountaineer:Greenbrier!M14)</f>
        <v>-17781.34</v>
      </c>
      <c r="N14" s="7">
        <f>SUM(Mountaineer:Greenbrier!N14)</f>
        <v>-4615215.09</v>
      </c>
      <c r="O14" s="7">
        <f>SUM(Mountaineer:Greenbrier!O14)</f>
        <v>626260.24999999965</v>
      </c>
      <c r="P14" s="16"/>
      <c r="Q14" s="7">
        <f>SUM(Mountaineer:Greenbrier!Q14)</f>
        <v>62626.04</v>
      </c>
      <c r="R14" s="7">
        <f>SUM(Mountaineer:Greenbrier!R14)</f>
        <v>9393.92</v>
      </c>
      <c r="S14" s="7">
        <f>SUM(Mountaineer:Greenbrier!S14)</f>
        <v>53232.119999999995</v>
      </c>
      <c r="T14" s="18"/>
    </row>
    <row r="15" spans="1:31" ht="14.25" customHeight="1" x14ac:dyDescent="0.25">
      <c r="A15" s="24">
        <f t="shared" si="0"/>
        <v>44786</v>
      </c>
      <c r="B15" s="7">
        <f>SUM(Mountaineer:Greenbrier!B15)</f>
        <v>1089558.33</v>
      </c>
      <c r="C15" s="7">
        <f>SUM(Mountaineer:Greenbrier!C15)</f>
        <v>-9194</v>
      </c>
      <c r="D15" s="7">
        <f>SUM(Mountaineer:Greenbrier!D15)</f>
        <v>-862858.07000000007</v>
      </c>
      <c r="E15" s="7">
        <f>SUM(Mountaineer:Greenbrier!E15)</f>
        <v>217506.25999999995</v>
      </c>
      <c r="F15" s="16"/>
      <c r="G15" s="7">
        <f>SUM(Mountaineer:Greenbrier!G15)</f>
        <v>4571066.62</v>
      </c>
      <c r="H15" s="7">
        <f>SUM(Mountaineer:Greenbrier!H15)</f>
        <v>-15368.47</v>
      </c>
      <c r="I15" s="7">
        <f>SUM(Mountaineer:Greenbrier!I15)</f>
        <v>-4162753.12</v>
      </c>
      <c r="J15" s="7">
        <f>SUM(Mountaineer:Greenbrier!J15)</f>
        <v>392945.02999999991</v>
      </c>
      <c r="K15" s="16"/>
      <c r="L15" s="7">
        <f>SUM(Mountaineer:Greenbrier!L15)</f>
        <v>5660624.9499999993</v>
      </c>
      <c r="M15" s="7">
        <f>SUM(Mountaineer:Greenbrier!M15)</f>
        <v>-24562.47</v>
      </c>
      <c r="N15" s="7">
        <f>SUM(Mountaineer:Greenbrier!N15)</f>
        <v>-5025611.1899999995</v>
      </c>
      <c r="O15" s="7">
        <f>SUM(Mountaineer:Greenbrier!O15)</f>
        <v>610451.28999999992</v>
      </c>
      <c r="P15" s="16"/>
      <c r="Q15" s="7">
        <f>SUM(Mountaineer:Greenbrier!Q15)</f>
        <v>61045.120000000003</v>
      </c>
      <c r="R15" s="7">
        <f>SUM(Mountaineer:Greenbrier!R15)</f>
        <v>9156.77</v>
      </c>
      <c r="S15" s="7">
        <f>SUM(Mountaineer:Greenbrier!S15)</f>
        <v>51888.350000000006</v>
      </c>
      <c r="T15" s="18"/>
    </row>
    <row r="16" spans="1:31" ht="14.25" customHeight="1" x14ac:dyDescent="0.25">
      <c r="A16" s="24">
        <f t="shared" si="0"/>
        <v>44793</v>
      </c>
      <c r="B16" s="7">
        <f>SUM(Mountaineer:Greenbrier!B16)</f>
        <v>1024099.14</v>
      </c>
      <c r="C16" s="7">
        <f>SUM(Mountaineer:Greenbrier!C16)</f>
        <v>-5104</v>
      </c>
      <c r="D16" s="7">
        <f>SUM(Mountaineer:Greenbrier!D16)</f>
        <v>-855237.23</v>
      </c>
      <c r="E16" s="7">
        <f>SUM(Mountaineer:Greenbrier!E16)</f>
        <v>163757.91000000003</v>
      </c>
      <c r="F16" s="16"/>
      <c r="G16" s="7">
        <f>SUM(Mountaineer:Greenbrier!G16)</f>
        <v>5079052.9600000009</v>
      </c>
      <c r="H16" s="7">
        <f>SUM(Mountaineer:Greenbrier!H16)</f>
        <v>-2954.17</v>
      </c>
      <c r="I16" s="7">
        <f>SUM(Mountaineer:Greenbrier!I16)</f>
        <v>-4384183.8699999992</v>
      </c>
      <c r="J16" s="7">
        <f>SUM(Mountaineer:Greenbrier!J16)</f>
        <v>691914.92000000039</v>
      </c>
      <c r="K16" s="16"/>
      <c r="L16" s="7">
        <f>SUM(Mountaineer:Greenbrier!L16)</f>
        <v>6103152.1000000006</v>
      </c>
      <c r="M16" s="7">
        <f>SUM(Mountaineer:Greenbrier!M16)</f>
        <v>-8058.17</v>
      </c>
      <c r="N16" s="7">
        <f>SUM(Mountaineer:Greenbrier!N16)</f>
        <v>-5239421.0999999996</v>
      </c>
      <c r="O16" s="7">
        <f>SUM(Mountaineer:Greenbrier!O16)</f>
        <v>855672.83000000042</v>
      </c>
      <c r="P16" s="16"/>
      <c r="Q16" s="7">
        <f>SUM(Mountaineer:Greenbrier!Q16)</f>
        <v>85567.290000000008</v>
      </c>
      <c r="R16" s="7">
        <f>SUM(Mountaineer:Greenbrier!R16)</f>
        <v>12835.099999999999</v>
      </c>
      <c r="S16" s="7">
        <f>SUM(Mountaineer:Greenbrier!S16)</f>
        <v>72732.19</v>
      </c>
      <c r="T16" s="18"/>
    </row>
    <row r="17" spans="1:20" ht="14.25" customHeight="1" x14ac:dyDescent="0.25">
      <c r="A17" s="24">
        <f t="shared" si="0"/>
        <v>44800</v>
      </c>
      <c r="B17" s="7">
        <f>SUM(Mountaineer:Greenbrier!B17)</f>
        <v>1232837.2799999998</v>
      </c>
      <c r="C17" s="7">
        <f>SUM(Mountaineer:Greenbrier!C17)</f>
        <v>-8599</v>
      </c>
      <c r="D17" s="7">
        <f>SUM(Mountaineer:Greenbrier!D17)</f>
        <v>-887588.89999999991</v>
      </c>
      <c r="E17" s="7">
        <f>SUM(Mountaineer:Greenbrier!E17)</f>
        <v>336649.38</v>
      </c>
      <c r="F17" s="16"/>
      <c r="G17" s="7">
        <f>SUM(Mountaineer:Greenbrier!G17)</f>
        <v>4843144.5</v>
      </c>
      <c r="H17" s="7">
        <f>SUM(Mountaineer:Greenbrier!H17)</f>
        <v>-8761.89</v>
      </c>
      <c r="I17" s="7">
        <f>SUM(Mountaineer:Greenbrier!I17)</f>
        <v>-4363834.42</v>
      </c>
      <c r="J17" s="7">
        <f>SUM(Mountaineer:Greenbrier!J17)</f>
        <v>470548.19</v>
      </c>
      <c r="K17" s="16"/>
      <c r="L17" s="7">
        <f>SUM(Mountaineer:Greenbrier!L17)</f>
        <v>6075981.7799999993</v>
      </c>
      <c r="M17" s="7">
        <f>SUM(Mountaineer:Greenbrier!M17)</f>
        <v>-17360.89</v>
      </c>
      <c r="N17" s="7">
        <f>SUM(Mountaineer:Greenbrier!N17)</f>
        <v>-5251423.32</v>
      </c>
      <c r="O17" s="7">
        <f>SUM(Mountaineer:Greenbrier!O17)</f>
        <v>807197.57000000007</v>
      </c>
      <c r="P17" s="16"/>
      <c r="Q17" s="7">
        <f>SUM(Mountaineer:Greenbrier!Q17)</f>
        <v>80719.75</v>
      </c>
      <c r="R17" s="7">
        <f>SUM(Mountaineer:Greenbrier!R17)</f>
        <v>12107.970000000001</v>
      </c>
      <c r="S17" s="7">
        <f>SUM(Mountaineer:Greenbrier!S17)</f>
        <v>68611.78</v>
      </c>
      <c r="T17" s="18"/>
    </row>
    <row r="18" spans="1:20" ht="14.25" customHeight="1" x14ac:dyDescent="0.25">
      <c r="A18" s="24">
        <f t="shared" si="0"/>
        <v>44807</v>
      </c>
      <c r="B18" s="7">
        <f>SUM(Mountaineer:Greenbrier!B18)</f>
        <v>1607220.19</v>
      </c>
      <c r="C18" s="7">
        <f>SUM(Mountaineer:Greenbrier!C18)</f>
        <v>-17954</v>
      </c>
      <c r="D18" s="7">
        <f>SUM(Mountaineer:Greenbrier!D18)</f>
        <v>-1104776.44</v>
      </c>
      <c r="E18" s="7">
        <f>SUM(Mountaineer:Greenbrier!E18)</f>
        <v>484489.75</v>
      </c>
      <c r="F18" s="16"/>
      <c r="G18" s="7">
        <f>SUM(Mountaineer:Greenbrier!G18)</f>
        <v>9252693.1600000001</v>
      </c>
      <c r="H18" s="7">
        <f>SUM(Mountaineer:Greenbrier!H18)</f>
        <v>-9205.81</v>
      </c>
      <c r="I18" s="7">
        <f>SUM(Mountaineer:Greenbrier!I18)</f>
        <v>-8597726.0999999996</v>
      </c>
      <c r="J18" s="7">
        <f>SUM(Mountaineer:Greenbrier!J18)</f>
        <v>645761.25</v>
      </c>
      <c r="K18" s="16"/>
      <c r="L18" s="7">
        <f>SUM(Mountaineer:Greenbrier!L18)</f>
        <v>10859913.350000001</v>
      </c>
      <c r="M18" s="7">
        <f>SUM(Mountaineer:Greenbrier!M18)</f>
        <v>-27159.809999999998</v>
      </c>
      <c r="N18" s="7">
        <f>SUM(Mountaineer:Greenbrier!N18)</f>
        <v>-9702502.5399999991</v>
      </c>
      <c r="O18" s="7">
        <f>SUM(Mountaineer:Greenbrier!O18)</f>
        <v>1130251</v>
      </c>
      <c r="P18" s="16"/>
      <c r="Q18" s="7">
        <f>SUM(Mountaineer:Greenbrier!Q18)</f>
        <v>113025.1</v>
      </c>
      <c r="R18" s="7">
        <f>SUM(Mountaineer:Greenbrier!R18)</f>
        <v>16953.77</v>
      </c>
      <c r="S18" s="7">
        <f>SUM(Mountaineer:Greenbrier!S18)</f>
        <v>96071.330000000016</v>
      </c>
      <c r="T18" s="18"/>
    </row>
    <row r="19" spans="1:20" ht="14.25" customHeight="1" x14ac:dyDescent="0.25">
      <c r="A19" s="24">
        <f t="shared" si="0"/>
        <v>44814</v>
      </c>
      <c r="B19" s="7">
        <f>SUM(Mountaineer:Greenbrier!B19)</f>
        <v>2218596.46</v>
      </c>
      <c r="C19" s="7">
        <f>SUM(Mountaineer:Greenbrier!C19)</f>
        <v>-15358.27</v>
      </c>
      <c r="D19" s="7">
        <f>SUM(Mountaineer:Greenbrier!D19)</f>
        <v>-1590340.44</v>
      </c>
      <c r="E19" s="7">
        <f>SUM(Mountaineer:Greenbrier!E19)</f>
        <v>612897.75000000012</v>
      </c>
      <c r="F19" s="16"/>
      <c r="G19" s="7">
        <f>SUM(Mountaineer:Greenbrier!G19)</f>
        <v>8518981.6199999992</v>
      </c>
      <c r="H19" s="7">
        <f>SUM(Mountaineer:Greenbrier!H19)</f>
        <v>-24437.9</v>
      </c>
      <c r="I19" s="7">
        <f>SUM(Mountaineer:Greenbrier!I19)</f>
        <v>-6838583.3100000005</v>
      </c>
      <c r="J19" s="7">
        <f>SUM(Mountaineer:Greenbrier!J19)</f>
        <v>1655960.4099999995</v>
      </c>
      <c r="K19" s="16"/>
      <c r="L19" s="7">
        <f>SUM(Mountaineer:Greenbrier!L19)</f>
        <v>10737578.08</v>
      </c>
      <c r="M19" s="7">
        <f>SUM(Mountaineer:Greenbrier!M19)</f>
        <v>-39796.170000000006</v>
      </c>
      <c r="N19" s="7">
        <f>SUM(Mountaineer:Greenbrier!N19)</f>
        <v>-8428923.75</v>
      </c>
      <c r="O19" s="7">
        <f>SUM(Mountaineer:Greenbrier!O19)</f>
        <v>2268858.1599999997</v>
      </c>
      <c r="P19" s="16"/>
      <c r="Q19" s="7">
        <f>SUM(Mountaineer:Greenbrier!Q19)</f>
        <v>226885.82</v>
      </c>
      <c r="R19" s="7">
        <f>SUM(Mountaineer:Greenbrier!R19)</f>
        <v>34032.86</v>
      </c>
      <c r="S19" s="7">
        <f>SUM(Mountaineer:Greenbrier!S19)</f>
        <v>192852.96</v>
      </c>
      <c r="T19" s="18"/>
    </row>
    <row r="20" spans="1:20" ht="14.25" customHeight="1" x14ac:dyDescent="0.25">
      <c r="A20" s="24">
        <f t="shared" si="0"/>
        <v>44821</v>
      </c>
      <c r="B20" s="7">
        <f>SUM(Mountaineer:Greenbrier!B20)</f>
        <v>2461771.09</v>
      </c>
      <c r="C20" s="7">
        <f>SUM(Mountaineer:Greenbrier!C20)</f>
        <v>-10791</v>
      </c>
      <c r="D20" s="7">
        <f>SUM(Mountaineer:Greenbrier!D20)</f>
        <v>-2051245.4200000002</v>
      </c>
      <c r="E20" s="7">
        <f>SUM(Mountaineer:Greenbrier!E20)</f>
        <v>399734.66999999981</v>
      </c>
      <c r="F20" s="16"/>
      <c r="G20" s="7">
        <f>SUM(Mountaineer:Greenbrier!G20)</f>
        <v>9231318.4699999988</v>
      </c>
      <c r="H20" s="7">
        <f>SUM(Mountaineer:Greenbrier!H20)</f>
        <v>-15185.78</v>
      </c>
      <c r="I20" s="7">
        <f>SUM(Mountaineer:Greenbrier!I20)</f>
        <v>-8079346.9299999997</v>
      </c>
      <c r="J20" s="7">
        <f>SUM(Mountaineer:Greenbrier!J20)</f>
        <v>1136785.7600000002</v>
      </c>
      <c r="K20" s="16"/>
      <c r="L20" s="7">
        <f>SUM(Mountaineer:Greenbrier!L20)</f>
        <v>11693089.559999999</v>
      </c>
      <c r="M20" s="7">
        <f>SUM(Mountaineer:Greenbrier!M20)</f>
        <v>-25976.78</v>
      </c>
      <c r="N20" s="7">
        <f>SUM(Mountaineer:Greenbrier!N20)</f>
        <v>-10130592.35</v>
      </c>
      <c r="O20" s="7">
        <f>SUM(Mountaineer:Greenbrier!O20)</f>
        <v>1536520.4300000002</v>
      </c>
      <c r="P20" s="16"/>
      <c r="Q20" s="7">
        <f>SUM(Mountaineer:Greenbrier!Q20)</f>
        <v>153652.03000000003</v>
      </c>
      <c r="R20" s="7">
        <f>SUM(Mountaineer:Greenbrier!R20)</f>
        <v>23047.8</v>
      </c>
      <c r="S20" s="7">
        <f>SUM(Mountaineer:Greenbrier!S20)</f>
        <v>130604.23</v>
      </c>
      <c r="T20" s="18"/>
    </row>
    <row r="21" spans="1:20" ht="14.25" customHeight="1" x14ac:dyDescent="0.25">
      <c r="A21" s="24">
        <f t="shared" si="0"/>
        <v>44828</v>
      </c>
      <c r="B21" s="7">
        <f>SUM(Mountaineer:Greenbrier!B21)</f>
        <v>2765761.9299999997</v>
      </c>
      <c r="C21" s="7">
        <f>SUM(Mountaineer:Greenbrier!C21)</f>
        <v>-337621.5</v>
      </c>
      <c r="D21" s="7">
        <f>SUM(Mountaineer:Greenbrier!D21)</f>
        <v>-1912761.4300000002</v>
      </c>
      <c r="E21" s="7">
        <f>SUM(Mountaineer:Greenbrier!E21)</f>
        <v>515378.99999999988</v>
      </c>
      <c r="F21" s="16"/>
      <c r="G21" s="7">
        <f>SUM(Mountaineer:Greenbrier!G21)</f>
        <v>9842841.9800000004</v>
      </c>
      <c r="H21" s="7">
        <f>SUM(Mountaineer:Greenbrier!H21)</f>
        <v>-7479.9299999999994</v>
      </c>
      <c r="I21" s="7">
        <f>SUM(Mountaineer:Greenbrier!I21)</f>
        <v>-8842096.9499999993</v>
      </c>
      <c r="J21" s="7">
        <f>SUM(Mountaineer:Greenbrier!J21)</f>
        <v>993265.09999999939</v>
      </c>
      <c r="K21" s="16"/>
      <c r="L21" s="7">
        <f>SUM(Mountaineer:Greenbrier!L21)</f>
        <v>12608603.91</v>
      </c>
      <c r="M21" s="7">
        <f>SUM(Mountaineer:Greenbrier!M21)</f>
        <v>-345101.43</v>
      </c>
      <c r="N21" s="7">
        <f>SUM(Mountaineer:Greenbrier!N21)</f>
        <v>-10754858.379999999</v>
      </c>
      <c r="O21" s="7">
        <f>SUM(Mountaineer:Greenbrier!O21)</f>
        <v>1508644.0999999992</v>
      </c>
      <c r="P21" s="16"/>
      <c r="Q21" s="7">
        <f>SUM(Mountaineer:Greenbrier!Q21)</f>
        <v>150864.4</v>
      </c>
      <c r="R21" s="7">
        <f>SUM(Mountaineer:Greenbrier!R21)</f>
        <v>22629.65</v>
      </c>
      <c r="S21" s="7">
        <f>SUM(Mountaineer:Greenbrier!S21)</f>
        <v>128234.75</v>
      </c>
      <c r="T21" s="18"/>
    </row>
    <row r="22" spans="1:20" ht="14.25" customHeight="1" x14ac:dyDescent="0.25">
      <c r="A22" s="24">
        <f t="shared" si="0"/>
        <v>44835</v>
      </c>
      <c r="B22" s="7">
        <f>SUM(Mountaineer:Greenbrier!B22)</f>
        <v>2267526.21</v>
      </c>
      <c r="C22" s="7">
        <f>SUM(Mountaineer:Greenbrier!C22)</f>
        <v>-36724</v>
      </c>
      <c r="D22" s="7">
        <f>SUM(Mountaineer:Greenbrier!D22)</f>
        <v>-1821869.9100000001</v>
      </c>
      <c r="E22" s="7">
        <f>SUM(Mountaineer:Greenbrier!E22)</f>
        <v>408932.29999999987</v>
      </c>
      <c r="F22" s="16"/>
      <c r="G22" s="7">
        <f>SUM(Mountaineer:Greenbrier!G22)</f>
        <v>9593027.0299999993</v>
      </c>
      <c r="H22" s="7">
        <f>SUM(Mountaineer:Greenbrier!H22)</f>
        <v>-9170.0400000000009</v>
      </c>
      <c r="I22" s="7">
        <f>SUM(Mountaineer:Greenbrier!I22)</f>
        <v>-8336702.3399999999</v>
      </c>
      <c r="J22" s="7">
        <f>SUM(Mountaineer:Greenbrier!J22)</f>
        <v>1247154.6499999985</v>
      </c>
      <c r="K22" s="16"/>
      <c r="L22" s="7">
        <f>SUM(Mountaineer:Greenbrier!L22)</f>
        <v>11860553.239999998</v>
      </c>
      <c r="M22" s="7">
        <f>SUM(Mountaineer:Greenbrier!M22)</f>
        <v>-45894.04</v>
      </c>
      <c r="N22" s="7">
        <f>SUM(Mountaineer:Greenbrier!N22)</f>
        <v>-10158572.25</v>
      </c>
      <c r="O22" s="7">
        <f>SUM(Mountaineer:Greenbrier!O22)</f>
        <v>1656086.9499999983</v>
      </c>
      <c r="P22" s="16"/>
      <c r="Q22" s="7">
        <f>SUM(Mountaineer:Greenbrier!Q22)</f>
        <v>165608.71000000002</v>
      </c>
      <c r="R22" s="7">
        <f>SUM(Mountaineer:Greenbrier!R22)</f>
        <v>24841.31</v>
      </c>
      <c r="S22" s="7">
        <f>SUM(Mountaineer:Greenbrier!S22)</f>
        <v>140767.4</v>
      </c>
      <c r="T22" s="18"/>
    </row>
    <row r="23" spans="1:20" ht="14.25" customHeight="1" x14ac:dyDescent="0.25">
      <c r="A23" s="24">
        <f t="shared" si="0"/>
        <v>44842</v>
      </c>
      <c r="B23" s="7">
        <f>SUM(Mountaineer:Greenbrier!B23)</f>
        <v>2239469.7199999997</v>
      </c>
      <c r="C23" s="7">
        <f>SUM(Mountaineer:Greenbrier!C23)</f>
        <v>-19254.05</v>
      </c>
      <c r="D23" s="7">
        <f>SUM(Mountaineer:Greenbrier!D23)</f>
        <v>-1868212.93</v>
      </c>
      <c r="E23" s="7">
        <f>SUM(Mountaineer:Greenbrier!E23)</f>
        <v>352002.74000000011</v>
      </c>
      <c r="F23" s="16"/>
      <c r="G23" s="7">
        <f>SUM(Mountaineer:Greenbrier!G23)</f>
        <v>10032534.43</v>
      </c>
      <c r="H23" s="7">
        <f>SUM(Mountaineer:Greenbrier!H23)</f>
        <v>-12169.23</v>
      </c>
      <c r="I23" s="7">
        <f>SUM(Mountaineer:Greenbrier!I23)</f>
        <v>-9327862.8099999987</v>
      </c>
      <c r="J23" s="7">
        <f>SUM(Mountaineer:Greenbrier!J23)</f>
        <v>692502.39000000083</v>
      </c>
      <c r="K23" s="16"/>
      <c r="L23" s="7">
        <f>SUM(Mountaineer:Greenbrier!L23)</f>
        <v>12272004.149999999</v>
      </c>
      <c r="M23" s="7">
        <f>SUM(Mountaineer:Greenbrier!M23)</f>
        <v>-31423.279999999999</v>
      </c>
      <c r="N23" s="7">
        <f>SUM(Mountaineer:Greenbrier!N23)</f>
        <v>-11196075.739999998</v>
      </c>
      <c r="O23" s="7">
        <f>SUM(Mountaineer:Greenbrier!O23)</f>
        <v>1044505.1300000009</v>
      </c>
      <c r="P23" s="16"/>
      <c r="Q23" s="7">
        <f>SUM(Mountaineer:Greenbrier!Q23)</f>
        <v>104450.51</v>
      </c>
      <c r="R23" s="7">
        <f>SUM(Mountaineer:Greenbrier!R23)</f>
        <v>15667.56</v>
      </c>
      <c r="S23" s="7">
        <f>SUM(Mountaineer:Greenbrier!S23)</f>
        <v>88782.950000000012</v>
      </c>
      <c r="T23" s="18"/>
    </row>
    <row r="24" spans="1:20" ht="14.25" customHeight="1" x14ac:dyDescent="0.25">
      <c r="A24" s="24">
        <f t="shared" si="0"/>
        <v>44849</v>
      </c>
      <c r="B24" s="7">
        <f>SUM(Mountaineer:Greenbrier!B24)</f>
        <v>2258800.8200000003</v>
      </c>
      <c r="C24" s="7">
        <f>SUM(Mountaineer:Greenbrier!C24)</f>
        <v>-31854.39</v>
      </c>
      <c r="D24" s="7">
        <f>SUM(Mountaineer:Greenbrier!D24)</f>
        <v>-1805202.31</v>
      </c>
      <c r="E24" s="7">
        <f>SUM(Mountaineer:Greenbrier!E24)</f>
        <v>421744.12000000023</v>
      </c>
      <c r="F24" s="16"/>
      <c r="G24" s="7">
        <f>SUM(Mountaineer:Greenbrier!G24)</f>
        <v>10284047.68</v>
      </c>
      <c r="H24" s="7">
        <f>SUM(Mountaineer:Greenbrier!H24)</f>
        <v>-28190.489999999998</v>
      </c>
      <c r="I24" s="7">
        <f>SUM(Mountaineer:Greenbrier!I24)</f>
        <v>-9964837.0899999999</v>
      </c>
      <c r="J24" s="7">
        <f>SUM(Mountaineer:Greenbrier!J24)</f>
        <v>291020.09999999998</v>
      </c>
      <c r="K24" s="16"/>
      <c r="L24" s="7">
        <f>SUM(Mountaineer:Greenbrier!L24)</f>
        <v>12542848.5</v>
      </c>
      <c r="M24" s="7">
        <f>SUM(Mountaineer:Greenbrier!M24)</f>
        <v>-60044.88</v>
      </c>
      <c r="N24" s="7">
        <f>SUM(Mountaineer:Greenbrier!N24)</f>
        <v>-11770039.4</v>
      </c>
      <c r="O24" s="7">
        <f>SUM(Mountaineer:Greenbrier!O24)</f>
        <v>712764.2200000002</v>
      </c>
      <c r="P24" s="16"/>
      <c r="Q24" s="7">
        <f>SUM(Mountaineer:Greenbrier!Q24)</f>
        <v>71276.42</v>
      </c>
      <c r="R24" s="7">
        <f>SUM(Mountaineer:Greenbrier!R24)</f>
        <v>10691.460000000001</v>
      </c>
      <c r="S24" s="7">
        <f>SUM(Mountaineer:Greenbrier!S24)</f>
        <v>60584.960000000006</v>
      </c>
      <c r="T24" s="18"/>
    </row>
    <row r="25" spans="1:20" ht="14.25" customHeight="1" x14ac:dyDescent="0.25">
      <c r="A25" s="24">
        <f t="shared" si="0"/>
        <v>44856</v>
      </c>
      <c r="B25" s="7">
        <f>SUM(Mountaineer:Greenbrier!B25)</f>
        <v>2483669.8600000003</v>
      </c>
      <c r="C25" s="7">
        <f>SUM(Mountaineer:Greenbrier!C25)</f>
        <v>-4922</v>
      </c>
      <c r="D25" s="7">
        <f>SUM(Mountaineer:Greenbrier!D25)</f>
        <v>-1965697.4500000002</v>
      </c>
      <c r="E25" s="7">
        <f>SUM(Mountaineer:Greenbrier!E25)</f>
        <v>513050.41000000003</v>
      </c>
      <c r="F25" s="16"/>
      <c r="G25" s="7">
        <f>SUM(Mountaineer:Greenbrier!G25)</f>
        <v>11110490.140000001</v>
      </c>
      <c r="H25" s="7">
        <f>SUM(Mountaineer:Greenbrier!H25)</f>
        <v>-31625.919999999998</v>
      </c>
      <c r="I25" s="7">
        <f>SUM(Mountaineer:Greenbrier!I25)</f>
        <v>-10079292.83</v>
      </c>
      <c r="J25" s="7">
        <f>SUM(Mountaineer:Greenbrier!J25)</f>
        <v>999571.38999999885</v>
      </c>
      <c r="K25" s="16"/>
      <c r="L25" s="7">
        <f>SUM(Mountaineer:Greenbrier!L25)</f>
        <v>13594160</v>
      </c>
      <c r="M25" s="7">
        <f>SUM(Mountaineer:Greenbrier!M25)</f>
        <v>-36547.920000000006</v>
      </c>
      <c r="N25" s="7">
        <f>SUM(Mountaineer:Greenbrier!N25)</f>
        <v>-12044990.280000001</v>
      </c>
      <c r="O25" s="7">
        <f>SUM(Mountaineer:Greenbrier!O25)</f>
        <v>1512621.7999999989</v>
      </c>
      <c r="P25" s="16"/>
      <c r="Q25" s="7">
        <f>SUM(Mountaineer:Greenbrier!Q25)</f>
        <v>151262.16</v>
      </c>
      <c r="R25" s="7">
        <f>SUM(Mountaineer:Greenbrier!R25)</f>
        <v>22689.32</v>
      </c>
      <c r="S25" s="7">
        <f>SUM(Mountaineer:Greenbrier!S25)</f>
        <v>128572.84</v>
      </c>
      <c r="T25" s="18"/>
    </row>
    <row r="26" spans="1:20" ht="14.25" customHeight="1" x14ac:dyDescent="0.25">
      <c r="A26" s="24">
        <f t="shared" si="0"/>
        <v>44863</v>
      </c>
      <c r="B26" s="7">
        <f>SUM(Mountaineer:Greenbrier!B26)</f>
        <v>2052084.7000000002</v>
      </c>
      <c r="C26" s="7">
        <f>SUM(Mountaineer:Greenbrier!C26)</f>
        <v>-8028.11</v>
      </c>
      <c r="D26" s="7">
        <f>SUM(Mountaineer:Greenbrier!D26)</f>
        <v>-1787120.84</v>
      </c>
      <c r="E26" s="7">
        <f>SUM(Mountaineer:Greenbrier!E26)</f>
        <v>256935.75000000003</v>
      </c>
      <c r="F26" s="16"/>
      <c r="G26" s="7">
        <f>SUM(Mountaineer:Greenbrier!G26)</f>
        <v>10657628.629999999</v>
      </c>
      <c r="H26" s="7">
        <f>SUM(Mountaineer:Greenbrier!H26)</f>
        <v>-5452.04</v>
      </c>
      <c r="I26" s="7">
        <f>SUM(Mountaineer:Greenbrier!I26)</f>
        <v>-9114618.9000000004</v>
      </c>
      <c r="J26" s="7">
        <f>SUM(Mountaineer:Greenbrier!J26)</f>
        <v>1537557.69</v>
      </c>
      <c r="K26" s="16"/>
      <c r="L26" s="7">
        <f>SUM(Mountaineer:Greenbrier!L26)</f>
        <v>12709713.329999998</v>
      </c>
      <c r="M26" s="7">
        <f>SUM(Mountaineer:Greenbrier!M26)</f>
        <v>-13480.15</v>
      </c>
      <c r="N26" s="7">
        <f>SUM(Mountaineer:Greenbrier!N26)</f>
        <v>-10901739.74</v>
      </c>
      <c r="O26" s="7">
        <f>SUM(Mountaineer:Greenbrier!O26)</f>
        <v>1794493.4399999999</v>
      </c>
      <c r="P26" s="16"/>
      <c r="Q26" s="7">
        <f>SUM(Mountaineer:Greenbrier!Q26)</f>
        <v>179449.35</v>
      </c>
      <c r="R26" s="7">
        <f>SUM(Mountaineer:Greenbrier!R26)</f>
        <v>26917.4</v>
      </c>
      <c r="S26" s="7">
        <f>SUM(Mountaineer:Greenbrier!S26)</f>
        <v>152531.95000000001</v>
      </c>
      <c r="T26" s="18"/>
    </row>
    <row r="27" spans="1:20" ht="14.25" customHeight="1" x14ac:dyDescent="0.25">
      <c r="A27" s="24">
        <f t="shared" si="0"/>
        <v>44870</v>
      </c>
      <c r="B27" s="7">
        <f>SUM(Mountaineer:Greenbrier!B27)</f>
        <v>2297849.9300000002</v>
      </c>
      <c r="C27" s="7">
        <f>SUM(Mountaineer:Greenbrier!C27)</f>
        <v>-18969.5</v>
      </c>
      <c r="D27" s="7">
        <f>SUM(Mountaineer:Greenbrier!D27)</f>
        <v>-2296787</v>
      </c>
      <c r="E27" s="7">
        <f>SUM(Mountaineer:Greenbrier!E27)</f>
        <v>-17906.569999999803</v>
      </c>
      <c r="F27" s="16"/>
      <c r="G27" s="7">
        <f>SUM(Mountaineer:Greenbrier!G27)</f>
        <v>12245262.83</v>
      </c>
      <c r="H27" s="7">
        <f>SUM(Mountaineer:Greenbrier!H27)</f>
        <v>-28862.410000000003</v>
      </c>
      <c r="I27" s="7">
        <f>SUM(Mountaineer:Greenbrier!I27)</f>
        <v>-11757344.66</v>
      </c>
      <c r="J27" s="7">
        <f>SUM(Mountaineer:Greenbrier!J27)</f>
        <v>459055.76000000024</v>
      </c>
      <c r="K27" s="16"/>
      <c r="L27" s="7">
        <f>SUM(Mountaineer:Greenbrier!L27)</f>
        <v>14543112.760000002</v>
      </c>
      <c r="M27" s="7">
        <f>SUM(Mountaineer:Greenbrier!M27)</f>
        <v>-47831.91</v>
      </c>
      <c r="N27" s="7">
        <f>SUM(Mountaineer:Greenbrier!N27)</f>
        <v>-14054131.66</v>
      </c>
      <c r="O27" s="7">
        <f>SUM(Mountaineer:Greenbrier!O27)</f>
        <v>441149.19000000041</v>
      </c>
      <c r="P27" s="16"/>
      <c r="Q27" s="7">
        <f>SUM(Mountaineer:Greenbrier!Q27)</f>
        <v>44114.94</v>
      </c>
      <c r="R27" s="7">
        <f>SUM(Mountaineer:Greenbrier!R27)</f>
        <v>6617.25</v>
      </c>
      <c r="S27" s="7">
        <f>SUM(Mountaineer:Greenbrier!S27)</f>
        <v>37497.69</v>
      </c>
      <c r="T27" s="18"/>
    </row>
    <row r="28" spans="1:20" ht="14.25" customHeight="1" x14ac:dyDescent="0.25">
      <c r="A28" s="24">
        <f t="shared" si="0"/>
        <v>44877</v>
      </c>
      <c r="B28" s="7">
        <f>SUM(Mountaineer:Greenbrier!B28)</f>
        <v>2398478.33</v>
      </c>
      <c r="C28" s="7">
        <f>SUM(Mountaineer:Greenbrier!C28)</f>
        <v>-17094.5</v>
      </c>
      <c r="D28" s="7">
        <f>SUM(Mountaineer:Greenbrier!D28)</f>
        <v>-2175188.69</v>
      </c>
      <c r="E28" s="7">
        <f>SUM(Mountaineer:Greenbrier!E28)</f>
        <v>206195.14000000013</v>
      </c>
      <c r="F28" s="16"/>
      <c r="G28" s="7">
        <f>SUM(Mountaineer:Greenbrier!G28)</f>
        <v>16876299.879999999</v>
      </c>
      <c r="H28" s="7">
        <f>SUM(Mountaineer:Greenbrier!H28)</f>
        <v>-5799.27</v>
      </c>
      <c r="I28" s="7">
        <f>SUM(Mountaineer:Greenbrier!I28)</f>
        <v>-15732181.5</v>
      </c>
      <c r="J28" s="7">
        <f>SUM(Mountaineer:Greenbrier!J28)</f>
        <v>1138319.1099999992</v>
      </c>
      <c r="K28" s="16"/>
      <c r="L28" s="7">
        <f>SUM(Mountaineer:Greenbrier!L28)</f>
        <v>19274778.210000001</v>
      </c>
      <c r="M28" s="7">
        <f>SUM(Mountaineer:Greenbrier!M28)</f>
        <v>-22893.77</v>
      </c>
      <c r="N28" s="7">
        <f>SUM(Mountaineer:Greenbrier!N28)</f>
        <v>-17907370.189999998</v>
      </c>
      <c r="O28" s="7">
        <f>SUM(Mountaineer:Greenbrier!O28)</f>
        <v>1344514.2499999993</v>
      </c>
      <c r="P28" s="16"/>
      <c r="Q28" s="7">
        <f>SUM(Mountaineer:Greenbrier!Q28)</f>
        <v>134451.41999999998</v>
      </c>
      <c r="R28" s="7">
        <f>SUM(Mountaineer:Greenbrier!R28)</f>
        <v>20167.72</v>
      </c>
      <c r="S28" s="7">
        <f>SUM(Mountaineer:Greenbrier!S28)</f>
        <v>114283.7</v>
      </c>
      <c r="T28" s="18"/>
    </row>
    <row r="29" spans="1:20" ht="14.25" customHeight="1" x14ac:dyDescent="0.25">
      <c r="A29" s="24">
        <f t="shared" si="0"/>
        <v>44884</v>
      </c>
      <c r="B29" s="7">
        <f>SUM(Mountaineer:Greenbrier!B29)</f>
        <v>1986875.2000000002</v>
      </c>
      <c r="C29" s="7">
        <f>SUM(Mountaineer:Greenbrier!C29)</f>
        <v>-9510.9</v>
      </c>
      <c r="D29" s="7">
        <f>SUM(Mountaineer:Greenbrier!D29)</f>
        <v>-1732269.1199999996</v>
      </c>
      <c r="E29" s="7">
        <f>SUM(Mountaineer:Greenbrier!E29)</f>
        <v>245095.18000000017</v>
      </c>
      <c r="F29" s="16"/>
      <c r="G29" s="7">
        <f>SUM(Mountaineer:Greenbrier!G29)</f>
        <v>18820539.510000002</v>
      </c>
      <c r="H29" s="7">
        <f>SUM(Mountaineer:Greenbrier!H29)</f>
        <v>-23385.14</v>
      </c>
      <c r="I29" s="7">
        <f>SUM(Mountaineer:Greenbrier!I29)</f>
        <v>-16991621.66</v>
      </c>
      <c r="J29" s="7">
        <f>SUM(Mountaineer:Greenbrier!J29)</f>
        <v>1805532.7100000028</v>
      </c>
      <c r="K29" s="16"/>
      <c r="L29" s="7">
        <f>SUM(Mountaineer:Greenbrier!L29)</f>
        <v>20807414.710000001</v>
      </c>
      <c r="M29" s="7">
        <f>SUM(Mountaineer:Greenbrier!M29)</f>
        <v>-32896.04</v>
      </c>
      <c r="N29" s="7">
        <f>SUM(Mountaineer:Greenbrier!N29)</f>
        <v>-18723890.779999997</v>
      </c>
      <c r="O29" s="7">
        <f>SUM(Mountaineer:Greenbrier!O29)</f>
        <v>2050627.8900000029</v>
      </c>
      <c r="P29" s="16"/>
      <c r="Q29" s="7">
        <f>SUM(Mountaineer:Greenbrier!Q29)</f>
        <v>205062.78</v>
      </c>
      <c r="R29" s="7">
        <f>SUM(Mountaineer:Greenbrier!R29)</f>
        <v>30759.42</v>
      </c>
      <c r="S29" s="7">
        <f>SUM(Mountaineer:Greenbrier!S29)</f>
        <v>174303.35999999999</v>
      </c>
      <c r="T29" s="18"/>
    </row>
    <row r="30" spans="1:20" ht="14.25" customHeight="1" x14ac:dyDescent="0.25">
      <c r="A30" s="24">
        <f t="shared" si="0"/>
        <v>44891</v>
      </c>
      <c r="B30" s="7">
        <f>SUM(Mountaineer:Greenbrier!B30)</f>
        <v>2358344.75</v>
      </c>
      <c r="C30" s="7">
        <f>SUM(Mountaineer:Greenbrier!C30)</f>
        <v>-22838</v>
      </c>
      <c r="D30" s="7">
        <f>SUM(Mountaineer:Greenbrier!D30)</f>
        <v>-2013961.3299999998</v>
      </c>
      <c r="E30" s="7">
        <f>SUM(Mountaineer:Greenbrier!E30)</f>
        <v>321545.42000000016</v>
      </c>
      <c r="F30" s="16"/>
      <c r="G30" s="7">
        <f>SUM(Mountaineer:Greenbrier!G30)</f>
        <v>12864389.219999999</v>
      </c>
      <c r="H30" s="7">
        <f>SUM(Mountaineer:Greenbrier!H30)</f>
        <v>-6080.3099999999995</v>
      </c>
      <c r="I30" s="7">
        <f>SUM(Mountaineer:Greenbrier!I30)</f>
        <v>-11998592.069999998</v>
      </c>
      <c r="J30" s="7">
        <f>SUM(Mountaineer:Greenbrier!J30)</f>
        <v>859716.84000000148</v>
      </c>
      <c r="K30" s="16"/>
      <c r="L30" s="7">
        <f>SUM(Mountaineer:Greenbrier!L30)</f>
        <v>15222733.969999999</v>
      </c>
      <c r="M30" s="7">
        <f>SUM(Mountaineer:Greenbrier!M30)</f>
        <v>-28918.309999999998</v>
      </c>
      <c r="N30" s="7">
        <f>SUM(Mountaineer:Greenbrier!N30)</f>
        <v>-14012553.399999999</v>
      </c>
      <c r="O30" s="7">
        <f>SUM(Mountaineer:Greenbrier!O30)</f>
        <v>1181262.2600000016</v>
      </c>
      <c r="P30" s="16"/>
      <c r="Q30" s="7">
        <f>SUM(Mountaineer:Greenbrier!Q30)</f>
        <v>118126.22</v>
      </c>
      <c r="R30" s="7">
        <f>SUM(Mountaineer:Greenbrier!R30)</f>
        <v>17718.93</v>
      </c>
      <c r="S30" s="7">
        <f>SUM(Mountaineer:Greenbrier!S30)</f>
        <v>100407.29000000001</v>
      </c>
      <c r="T30" s="18"/>
    </row>
    <row r="31" spans="1:20" ht="14.25" customHeight="1" x14ac:dyDescent="0.25">
      <c r="A31" s="24">
        <f t="shared" si="0"/>
        <v>44898</v>
      </c>
      <c r="B31" s="7">
        <f>SUM(Mountaineer:Greenbrier!B31)</f>
        <v>1777173.71</v>
      </c>
      <c r="C31" s="7">
        <f>SUM(Mountaineer:Greenbrier!C31)</f>
        <v>-10319.4</v>
      </c>
      <c r="D31" s="7">
        <f>SUM(Mountaineer:Greenbrier!D31)</f>
        <v>-1797838.62</v>
      </c>
      <c r="E31" s="7">
        <f>SUM(Mountaineer:Greenbrier!E31)</f>
        <v>-30984.310000000012</v>
      </c>
      <c r="F31" s="16"/>
      <c r="G31" s="7">
        <f>SUM(Mountaineer:Greenbrier!G31)</f>
        <v>10917830.82</v>
      </c>
      <c r="H31" s="7">
        <f>SUM(Mountaineer:Greenbrier!H31)</f>
        <v>-2092.4699999999998</v>
      </c>
      <c r="I31" s="7">
        <f>SUM(Mountaineer:Greenbrier!I31)</f>
        <v>-9781840.3200000003</v>
      </c>
      <c r="J31" s="7">
        <f>SUM(Mountaineer:Greenbrier!J31)</f>
        <v>1133898.0299999993</v>
      </c>
      <c r="K31" s="16"/>
      <c r="L31" s="7">
        <f>SUM(Mountaineer:Greenbrier!L31)</f>
        <v>12695004.530000001</v>
      </c>
      <c r="M31" s="7">
        <f>SUM(Mountaineer:Greenbrier!M31)</f>
        <v>-12411.87</v>
      </c>
      <c r="N31" s="7">
        <f>SUM(Mountaineer:Greenbrier!N31)</f>
        <v>-11579678.940000001</v>
      </c>
      <c r="O31" s="7">
        <f>SUM(Mountaineer:Greenbrier!O31)</f>
        <v>1102913.7199999993</v>
      </c>
      <c r="P31" s="16"/>
      <c r="Q31" s="7">
        <f>SUM(Mountaineer:Greenbrier!Q31)</f>
        <v>110291.38</v>
      </c>
      <c r="R31" s="7">
        <f>SUM(Mountaineer:Greenbrier!R31)</f>
        <v>16543.690000000002</v>
      </c>
      <c r="S31" s="7">
        <f>SUM(Mountaineer:Greenbrier!S31)</f>
        <v>93747.69</v>
      </c>
      <c r="T31" s="18"/>
    </row>
    <row r="32" spans="1:20" ht="14.25" customHeight="1" x14ac:dyDescent="0.25">
      <c r="A32" s="24">
        <f t="shared" si="0"/>
        <v>44905</v>
      </c>
      <c r="B32" s="7">
        <f>SUM(Mountaineer:Greenbrier!B32)</f>
        <v>1711032.0500000003</v>
      </c>
      <c r="C32" s="7">
        <f>SUM(Mountaineer:Greenbrier!C32)</f>
        <v>-53559.75</v>
      </c>
      <c r="D32" s="7">
        <f>SUM(Mountaineer:Greenbrier!D32)</f>
        <v>-1624279.8599999999</v>
      </c>
      <c r="E32" s="7">
        <f>SUM(Mountaineer:Greenbrier!E32)</f>
        <v>33192.440000000206</v>
      </c>
      <c r="F32" s="16"/>
      <c r="G32" s="7">
        <f>SUM(Mountaineer:Greenbrier!G32)</f>
        <v>9874241.4299999997</v>
      </c>
      <c r="H32" s="7">
        <f>SUM(Mountaineer:Greenbrier!H32)</f>
        <v>-1598.58</v>
      </c>
      <c r="I32" s="7">
        <f>SUM(Mountaineer:Greenbrier!I32)</f>
        <v>-8462848.2899999991</v>
      </c>
      <c r="J32" s="7">
        <f>SUM(Mountaineer:Greenbrier!J32)</f>
        <v>1409794.5600000005</v>
      </c>
      <c r="K32" s="16"/>
      <c r="L32" s="7">
        <f>SUM(Mountaineer:Greenbrier!L32)</f>
        <v>11585273.48</v>
      </c>
      <c r="M32" s="7">
        <f>SUM(Mountaineer:Greenbrier!M32)</f>
        <v>-55158.33</v>
      </c>
      <c r="N32" s="7">
        <f>SUM(Mountaineer:Greenbrier!N32)</f>
        <v>-10087128.149999999</v>
      </c>
      <c r="O32" s="7">
        <f>SUM(Mountaineer:Greenbrier!O32)</f>
        <v>1442987.0000000009</v>
      </c>
      <c r="P32" s="16"/>
      <c r="Q32" s="7">
        <f>SUM(Mountaineer:Greenbrier!Q32)</f>
        <v>144298.70000000001</v>
      </c>
      <c r="R32" s="7">
        <f>SUM(Mountaineer:Greenbrier!R32)</f>
        <v>21644.799999999996</v>
      </c>
      <c r="S32" s="7">
        <f>SUM(Mountaineer:Greenbrier!S32)</f>
        <v>122653.9</v>
      </c>
      <c r="T32" s="18"/>
    </row>
    <row r="33" spans="1:20" ht="14.25" customHeight="1" x14ac:dyDescent="0.25">
      <c r="A33" s="24">
        <f t="shared" si="0"/>
        <v>44912</v>
      </c>
      <c r="B33" s="7">
        <f>SUM(Mountaineer:Greenbrier!B33)</f>
        <v>1941423.93</v>
      </c>
      <c r="C33" s="7">
        <f>SUM(Mountaineer:Greenbrier!C33)</f>
        <v>-17982.2</v>
      </c>
      <c r="D33" s="7">
        <f>SUM(Mountaineer:Greenbrier!D33)</f>
        <v>-1656575.31</v>
      </c>
      <c r="E33" s="7">
        <f>SUM(Mountaineer:Greenbrier!E33)</f>
        <v>266866.42000000004</v>
      </c>
      <c r="F33" s="16"/>
      <c r="G33" s="7">
        <f>SUM(Mountaineer:Greenbrier!G33)</f>
        <v>16174510.629999999</v>
      </c>
      <c r="H33" s="7">
        <f>SUM(Mountaineer:Greenbrier!H33)</f>
        <v>-1301.3900000000001</v>
      </c>
      <c r="I33" s="7">
        <f>SUM(Mountaineer:Greenbrier!I33)</f>
        <v>-12577918.319999998</v>
      </c>
      <c r="J33" s="7">
        <f>SUM(Mountaineer:Greenbrier!J33)</f>
        <v>3595290.9200000018</v>
      </c>
      <c r="K33" s="16"/>
      <c r="L33" s="7">
        <f>SUM(Mountaineer:Greenbrier!L33)</f>
        <v>18115934.559999999</v>
      </c>
      <c r="M33" s="7">
        <f>SUM(Mountaineer:Greenbrier!M33)</f>
        <v>-19283.59</v>
      </c>
      <c r="N33" s="7">
        <f>SUM(Mountaineer:Greenbrier!N33)</f>
        <v>-14234493.629999997</v>
      </c>
      <c r="O33" s="7">
        <f>SUM(Mountaineer:Greenbrier!O33)</f>
        <v>3862157.3400000022</v>
      </c>
      <c r="P33" s="16"/>
      <c r="Q33" s="7">
        <f>SUM(Mountaineer:Greenbrier!Q33)</f>
        <v>386215.74</v>
      </c>
      <c r="R33" s="7">
        <f>SUM(Mountaineer:Greenbrier!R33)</f>
        <v>57932.36</v>
      </c>
      <c r="S33" s="7">
        <f>SUM(Mountaineer:Greenbrier!S33)</f>
        <v>328283.38</v>
      </c>
      <c r="T33" s="18"/>
    </row>
    <row r="34" spans="1:20" ht="14.25" customHeight="1" x14ac:dyDescent="0.25">
      <c r="A34" s="24">
        <f t="shared" si="0"/>
        <v>44919</v>
      </c>
      <c r="B34" s="7">
        <f>SUM(Mountaineer:Greenbrier!B34)</f>
        <v>1467180.92</v>
      </c>
      <c r="C34" s="7">
        <f>SUM(Mountaineer:Greenbrier!C34)</f>
        <v>-6303</v>
      </c>
      <c r="D34" s="7">
        <f>SUM(Mountaineer:Greenbrier!D34)</f>
        <v>-1543939.35</v>
      </c>
      <c r="E34" s="7">
        <f>SUM(Mountaineer:Greenbrier!E34)</f>
        <v>-83061.430000000051</v>
      </c>
      <c r="F34" s="16"/>
      <c r="G34" s="7">
        <f>SUM(Mountaineer:Greenbrier!G34)</f>
        <v>9450795.1899999995</v>
      </c>
      <c r="H34" s="7">
        <f>SUM(Mountaineer:Greenbrier!H34)</f>
        <v>-1738.62</v>
      </c>
      <c r="I34" s="7">
        <f>SUM(Mountaineer:Greenbrier!I34)</f>
        <v>-8697704.7999999989</v>
      </c>
      <c r="J34" s="7">
        <f>SUM(Mountaineer:Greenbrier!J34)</f>
        <v>751351.77000000037</v>
      </c>
      <c r="K34" s="16"/>
      <c r="L34" s="7">
        <f>SUM(Mountaineer:Greenbrier!L34)</f>
        <v>10917976.109999999</v>
      </c>
      <c r="M34" s="7">
        <f>SUM(Mountaineer:Greenbrier!M34)</f>
        <v>-8041.62</v>
      </c>
      <c r="N34" s="7">
        <f>SUM(Mountaineer:Greenbrier!N34)</f>
        <v>-10241644.149999999</v>
      </c>
      <c r="O34" s="7">
        <f>SUM(Mountaineer:Greenbrier!O34)</f>
        <v>668290.34000000032</v>
      </c>
      <c r="P34" s="16"/>
      <c r="Q34" s="7">
        <f>SUM(Mountaineer:Greenbrier!Q34)</f>
        <v>66829.05</v>
      </c>
      <c r="R34" s="7">
        <f>SUM(Mountaineer:Greenbrier!R34)</f>
        <v>10024.370000000001</v>
      </c>
      <c r="S34" s="7">
        <f>SUM(Mountaineer:Greenbrier!S34)</f>
        <v>56804.68</v>
      </c>
      <c r="T34" s="18"/>
    </row>
    <row r="35" spans="1:20" ht="14.25" customHeight="1" x14ac:dyDescent="0.25">
      <c r="A35" s="24">
        <f t="shared" si="0"/>
        <v>44926</v>
      </c>
      <c r="B35" s="7">
        <f>SUM(Mountaineer:Greenbrier!B35)</f>
        <v>1983023.3900000001</v>
      </c>
      <c r="C35" s="7">
        <f>SUM(Mountaineer:Greenbrier!C35)</f>
        <v>-14855.74</v>
      </c>
      <c r="D35" s="7">
        <f>SUM(Mountaineer:Greenbrier!D35)</f>
        <v>-1606123.6600000001</v>
      </c>
      <c r="E35" s="7">
        <f>SUM(Mountaineer:Greenbrier!E35)</f>
        <v>362043.99000000005</v>
      </c>
      <c r="F35" s="16"/>
      <c r="G35" s="7">
        <f>SUM(Mountaineer:Greenbrier!G35)</f>
        <v>10662589.829999998</v>
      </c>
      <c r="H35" s="7">
        <f>SUM(Mountaineer:Greenbrier!H35)</f>
        <v>-3315.6499999999996</v>
      </c>
      <c r="I35" s="7">
        <f>SUM(Mountaineer:Greenbrier!I35)</f>
        <v>-9406813.3699999992</v>
      </c>
      <c r="J35" s="7">
        <f>SUM(Mountaineer:Greenbrier!J35)</f>
        <v>1252460.8099999996</v>
      </c>
      <c r="K35" s="16"/>
      <c r="L35" s="7">
        <f>SUM(Mountaineer:Greenbrier!L35)</f>
        <v>12645613.219999999</v>
      </c>
      <c r="M35" s="7">
        <f>SUM(Mountaineer:Greenbrier!M35)</f>
        <v>-18171.39</v>
      </c>
      <c r="N35" s="7">
        <f>SUM(Mountaineer:Greenbrier!N35)</f>
        <v>-11012937.029999999</v>
      </c>
      <c r="O35" s="7">
        <f>SUM(Mountaineer:Greenbrier!O35)</f>
        <v>1614504.7999999998</v>
      </c>
      <c r="P35" s="16"/>
      <c r="Q35" s="7">
        <f>SUM(Mountaineer:Greenbrier!Q35)</f>
        <v>161450.46</v>
      </c>
      <c r="R35" s="7">
        <f>SUM(Mountaineer:Greenbrier!R35)</f>
        <v>24217.57</v>
      </c>
      <c r="S35" s="7">
        <f>SUM(Mountaineer:Greenbrier!S35)</f>
        <v>137232.89000000001</v>
      </c>
      <c r="T35" s="18"/>
    </row>
    <row r="36" spans="1:20" ht="14.25" customHeight="1" x14ac:dyDescent="0.25">
      <c r="A36" s="24">
        <f t="shared" si="0"/>
        <v>44933</v>
      </c>
      <c r="B36" s="7">
        <f>SUM(Mountaineer:Greenbrier!B36)</f>
        <v>1306375.6799999999</v>
      </c>
      <c r="C36" s="7">
        <f>SUM(Mountaineer:Greenbrier!C36)</f>
        <v>-2115.8000000000002</v>
      </c>
      <c r="D36" s="7">
        <f>SUM(Mountaineer:Greenbrier!D36)</f>
        <v>-1439332.25</v>
      </c>
      <c r="E36" s="7">
        <f>SUM(Mountaineer:Greenbrier!E36)</f>
        <v>-135072.37000000017</v>
      </c>
      <c r="F36" s="16"/>
      <c r="G36" s="7">
        <f>SUM(Mountaineer:Greenbrier!G36)</f>
        <v>8657503.4299999997</v>
      </c>
      <c r="H36" s="7">
        <f>SUM(Mountaineer:Greenbrier!H36)</f>
        <v>-145263.03</v>
      </c>
      <c r="I36" s="7">
        <f>SUM(Mountaineer:Greenbrier!I36)</f>
        <v>-7665077.8499999996</v>
      </c>
      <c r="J36" s="7">
        <f>SUM(Mountaineer:Greenbrier!J36)</f>
        <v>847162.54999999993</v>
      </c>
      <c r="K36" s="16"/>
      <c r="L36" s="7">
        <f>SUM(Mountaineer:Greenbrier!L36)</f>
        <v>9963879.1099999994</v>
      </c>
      <c r="M36" s="7">
        <f>SUM(Mountaineer:Greenbrier!M36)</f>
        <v>-147378.82999999999</v>
      </c>
      <c r="N36" s="7">
        <f>SUM(Mountaineer:Greenbrier!N36)</f>
        <v>-9104410.0999999996</v>
      </c>
      <c r="O36" s="7">
        <f>SUM(Mountaineer:Greenbrier!O36)</f>
        <v>712090.17999999982</v>
      </c>
      <c r="P36" s="16"/>
      <c r="Q36" s="7">
        <f>SUM(Mountaineer:Greenbrier!Q36)</f>
        <v>71209.01999999999</v>
      </c>
      <c r="R36" s="7">
        <f>SUM(Mountaineer:Greenbrier!R36)</f>
        <v>10681.35</v>
      </c>
      <c r="S36" s="7">
        <f>SUM(Mountaineer:Greenbrier!S36)</f>
        <v>60527.670000000006</v>
      </c>
      <c r="T36" s="18"/>
    </row>
    <row r="37" spans="1:20" ht="14.25" customHeight="1" x14ac:dyDescent="0.25">
      <c r="A37" s="24">
        <f t="shared" si="0"/>
        <v>44940</v>
      </c>
      <c r="B37" s="7">
        <f>SUM(Mountaineer:Greenbrier!B37)</f>
        <v>1728156.28</v>
      </c>
      <c r="C37" s="7">
        <f>SUM(Mountaineer:Greenbrier!C37)</f>
        <v>-11834</v>
      </c>
      <c r="D37" s="7">
        <f>SUM(Mountaineer:Greenbrier!D37)</f>
        <v>-1947755.03</v>
      </c>
      <c r="E37" s="7">
        <f>SUM(Mountaineer:Greenbrier!E37)</f>
        <v>-231432.75</v>
      </c>
      <c r="F37" s="16"/>
      <c r="G37" s="7">
        <f>SUM(Mountaineer:Greenbrier!G37)</f>
        <v>9171754.1999999993</v>
      </c>
      <c r="H37" s="7">
        <f>SUM(Mountaineer:Greenbrier!H37)</f>
        <v>-10731</v>
      </c>
      <c r="I37" s="7">
        <f>SUM(Mountaineer:Greenbrier!I37)</f>
        <v>-8168963.9000000004</v>
      </c>
      <c r="J37" s="7">
        <f>SUM(Mountaineer:Greenbrier!J37)</f>
        <v>992059.29999999981</v>
      </c>
      <c r="K37" s="16"/>
      <c r="L37" s="7">
        <f>SUM(Mountaineer:Greenbrier!L37)</f>
        <v>10899910.48</v>
      </c>
      <c r="M37" s="7">
        <f>SUM(Mountaineer:Greenbrier!M37)</f>
        <v>-22565</v>
      </c>
      <c r="N37" s="7">
        <f>SUM(Mountaineer:Greenbrier!N37)</f>
        <v>-10116718.93</v>
      </c>
      <c r="O37" s="7">
        <f>SUM(Mountaineer:Greenbrier!O37)</f>
        <v>760626.54999999981</v>
      </c>
      <c r="P37" s="16"/>
      <c r="Q37" s="7">
        <f>SUM(Mountaineer:Greenbrier!Q37)</f>
        <v>76062.659999999989</v>
      </c>
      <c r="R37" s="7">
        <f>SUM(Mountaineer:Greenbrier!R37)</f>
        <v>11409.4</v>
      </c>
      <c r="S37" s="7">
        <f>SUM(Mountaineer:Greenbrier!S37)</f>
        <v>64653.259999999995</v>
      </c>
      <c r="T37" s="18"/>
    </row>
    <row r="38" spans="1:20" ht="14.25" customHeight="1" x14ac:dyDescent="0.25">
      <c r="A38" s="24">
        <f t="shared" si="0"/>
        <v>44947</v>
      </c>
      <c r="B38" s="7">
        <f>SUM(Mountaineer:Greenbrier!B38)</f>
        <v>1734991.9800000002</v>
      </c>
      <c r="C38" s="7">
        <f>SUM(Mountaineer:Greenbrier!C38)</f>
        <v>-3022</v>
      </c>
      <c r="D38" s="7">
        <f>SUM(Mountaineer:Greenbrier!D38)</f>
        <v>-1664058.88</v>
      </c>
      <c r="E38" s="7">
        <f>SUM(Mountaineer:Greenbrier!E38)</f>
        <v>67911.10000000018</v>
      </c>
      <c r="F38" s="16"/>
      <c r="G38" s="7">
        <f>SUM(Mountaineer:Greenbrier!G38)</f>
        <v>11239135.23</v>
      </c>
      <c r="H38" s="7">
        <f>SUM(Mountaineer:Greenbrier!H38)</f>
        <v>-6189.8600000000006</v>
      </c>
      <c r="I38" s="7">
        <f>SUM(Mountaineer:Greenbrier!I38)</f>
        <v>-9854149.5500000007</v>
      </c>
      <c r="J38" s="7">
        <f>SUM(Mountaineer:Greenbrier!J38)</f>
        <v>1378795.8199999994</v>
      </c>
      <c r="K38" s="16"/>
      <c r="L38" s="7">
        <f>SUM(Mountaineer:Greenbrier!L38)</f>
        <v>12974127.210000001</v>
      </c>
      <c r="M38" s="7">
        <f>SUM(Mountaineer:Greenbrier!M38)</f>
        <v>-9211.86</v>
      </c>
      <c r="N38" s="7">
        <f>SUM(Mountaineer:Greenbrier!N38)</f>
        <v>-11518208.43</v>
      </c>
      <c r="O38" s="7">
        <f>SUM(Mountaineer:Greenbrier!O38)</f>
        <v>1446706.9199999995</v>
      </c>
      <c r="P38" s="16"/>
      <c r="Q38" s="7">
        <f>SUM(Mountaineer:Greenbrier!Q38)</f>
        <v>144670.69</v>
      </c>
      <c r="R38" s="7">
        <f>SUM(Mountaineer:Greenbrier!R38)</f>
        <v>21700.61</v>
      </c>
      <c r="S38" s="7">
        <f>SUM(Mountaineer:Greenbrier!S38)</f>
        <v>122970.08</v>
      </c>
      <c r="T38" s="18"/>
    </row>
    <row r="39" spans="1:20" ht="14.25" customHeight="1" x14ac:dyDescent="0.25">
      <c r="A39" s="24">
        <f t="shared" si="0"/>
        <v>44954</v>
      </c>
      <c r="B39" s="7">
        <f>SUM(Mountaineer:Greenbrier!B39)</f>
        <v>1554786.1199999999</v>
      </c>
      <c r="C39" s="7">
        <f>SUM(Mountaineer:Greenbrier!C39)</f>
        <v>-4126</v>
      </c>
      <c r="D39" s="7">
        <f>SUM(Mountaineer:Greenbrier!D39)</f>
        <v>-1405384.82</v>
      </c>
      <c r="E39" s="7">
        <f>SUM(Mountaineer:Greenbrier!E39)</f>
        <v>145275.29999999996</v>
      </c>
      <c r="F39" s="16"/>
      <c r="G39" s="7">
        <f>SUM(Mountaineer:Greenbrier!G39)</f>
        <v>9382212.4299999997</v>
      </c>
      <c r="H39" s="7">
        <f>SUM(Mountaineer:Greenbrier!H39)</f>
        <v>-13629.05</v>
      </c>
      <c r="I39" s="7">
        <f>SUM(Mountaineer:Greenbrier!I39)</f>
        <v>-8774369.6400000006</v>
      </c>
      <c r="J39" s="7">
        <f>SUM(Mountaineer:Greenbrier!J39)</f>
        <v>594213.73999999953</v>
      </c>
      <c r="K39" s="16"/>
      <c r="L39" s="7">
        <f>SUM(Mountaineer:Greenbrier!L39)</f>
        <v>10936998.550000001</v>
      </c>
      <c r="M39" s="7">
        <f>SUM(Mountaineer:Greenbrier!M39)</f>
        <v>-17755.05</v>
      </c>
      <c r="N39" s="7">
        <f>SUM(Mountaineer:Greenbrier!N39)</f>
        <v>-10179754.460000001</v>
      </c>
      <c r="O39" s="7">
        <f>SUM(Mountaineer:Greenbrier!O39)</f>
        <v>739489.03999999957</v>
      </c>
      <c r="P39" s="16"/>
      <c r="Q39" s="7">
        <f>SUM(Mountaineer:Greenbrier!Q39)</f>
        <v>73948.91</v>
      </c>
      <c r="R39" s="7">
        <f>SUM(Mountaineer:Greenbrier!R39)</f>
        <v>11092.35</v>
      </c>
      <c r="S39" s="7">
        <f>SUM(Mountaineer:Greenbrier!S39)</f>
        <v>62856.56</v>
      </c>
      <c r="T39" s="18"/>
    </row>
    <row r="40" spans="1:20" ht="14.25" customHeight="1" x14ac:dyDescent="0.25">
      <c r="A40" s="24">
        <f t="shared" si="0"/>
        <v>44961</v>
      </c>
      <c r="B40" s="7">
        <f>SUM(Mountaineer:Greenbrier!B40)</f>
        <v>1158672.9100000001</v>
      </c>
      <c r="C40" s="7">
        <f>SUM(Mountaineer:Greenbrier!C40)</f>
        <v>-3878</v>
      </c>
      <c r="D40" s="7">
        <f>SUM(Mountaineer:Greenbrier!D40)</f>
        <v>-1414471.0699999998</v>
      </c>
      <c r="E40" s="7">
        <f>SUM(Mountaineer:Greenbrier!E40)</f>
        <v>-259676.15999999997</v>
      </c>
      <c r="F40" s="16"/>
      <c r="G40" s="7">
        <f>SUM(Mountaineer:Greenbrier!G40)</f>
        <v>9597345.3900000006</v>
      </c>
      <c r="H40" s="7">
        <f>SUM(Mountaineer:Greenbrier!H40)</f>
        <v>-33272.210000000006</v>
      </c>
      <c r="I40" s="7">
        <f>SUM(Mountaineer:Greenbrier!I40)</f>
        <v>-8463354.25</v>
      </c>
      <c r="J40" s="7">
        <f>SUM(Mountaineer:Greenbrier!J40)</f>
        <v>1100718.9300000009</v>
      </c>
      <c r="K40" s="16"/>
      <c r="L40" s="7">
        <f>SUM(Mountaineer:Greenbrier!L40)</f>
        <v>10756018.300000001</v>
      </c>
      <c r="M40" s="7">
        <f>SUM(Mountaineer:Greenbrier!M40)</f>
        <v>-37150.210000000006</v>
      </c>
      <c r="N40" s="7">
        <f>SUM(Mountaineer:Greenbrier!N40)</f>
        <v>-9877825.3200000003</v>
      </c>
      <c r="O40" s="7">
        <f>SUM(Mountaineer:Greenbrier!O40)</f>
        <v>841042.77000000095</v>
      </c>
      <c r="P40" s="16"/>
      <c r="Q40" s="7">
        <f>SUM(Mountaineer:Greenbrier!Q40)</f>
        <v>84104.28</v>
      </c>
      <c r="R40" s="7">
        <f>SUM(Mountaineer:Greenbrier!R40)</f>
        <v>12615.64</v>
      </c>
      <c r="S40" s="7">
        <f>SUM(Mountaineer:Greenbrier!S40)</f>
        <v>71488.639999999999</v>
      </c>
      <c r="T40" s="18"/>
    </row>
    <row r="41" spans="1:20" ht="14.25" customHeight="1" x14ac:dyDescent="0.25">
      <c r="A41" s="24">
        <f t="shared" si="0"/>
        <v>44968</v>
      </c>
      <c r="B41" s="7">
        <f>SUM(Mountaineer:Greenbrier!B41)</f>
        <v>1194617.42</v>
      </c>
      <c r="C41" s="7">
        <f>SUM(Mountaineer:Greenbrier!C41)</f>
        <v>-1877.95</v>
      </c>
      <c r="D41" s="7">
        <f>SUM(Mountaineer:Greenbrier!D41)</f>
        <v>-982494.72000000009</v>
      </c>
      <c r="E41" s="7">
        <f>SUM(Mountaineer:Greenbrier!E41)</f>
        <v>210244.74999999994</v>
      </c>
      <c r="F41" s="16"/>
      <c r="G41" s="7">
        <f>SUM(Mountaineer:Greenbrier!G41)</f>
        <v>8268291.8099999996</v>
      </c>
      <c r="H41" s="7">
        <f>SUM(Mountaineer:Greenbrier!H41)</f>
        <v>-10814.09</v>
      </c>
      <c r="I41" s="7">
        <f>SUM(Mountaineer:Greenbrier!I41)</f>
        <v>-6846390.629999999</v>
      </c>
      <c r="J41" s="7">
        <f>SUM(Mountaineer:Greenbrier!J41)</f>
        <v>1411087.0900000005</v>
      </c>
      <c r="K41" s="16"/>
      <c r="L41" s="7">
        <f>SUM(Mountaineer:Greenbrier!L41)</f>
        <v>9462909.2300000004</v>
      </c>
      <c r="M41" s="7">
        <f>SUM(Mountaineer:Greenbrier!M41)</f>
        <v>-12692.04</v>
      </c>
      <c r="N41" s="7">
        <f>SUM(Mountaineer:Greenbrier!N41)</f>
        <v>-7828885.3499999996</v>
      </c>
      <c r="O41" s="7">
        <f>SUM(Mountaineer:Greenbrier!O41)</f>
        <v>1621331.8400000005</v>
      </c>
      <c r="P41" s="16"/>
      <c r="Q41" s="7">
        <f>SUM(Mountaineer:Greenbrier!Q41)</f>
        <v>162133.20000000001</v>
      </c>
      <c r="R41" s="7">
        <f>SUM(Mountaineer:Greenbrier!R41)</f>
        <v>24319.989999999998</v>
      </c>
      <c r="S41" s="7">
        <f>SUM(Mountaineer:Greenbrier!S41)</f>
        <v>137813.21000000002</v>
      </c>
      <c r="T41" s="18"/>
    </row>
    <row r="42" spans="1:20" ht="14.25" customHeight="1" x14ac:dyDescent="0.25">
      <c r="A42" s="24">
        <f t="shared" si="0"/>
        <v>44975</v>
      </c>
      <c r="B42" s="7">
        <f>SUM(Mountaineer:Greenbrier!B42)</f>
        <v>1082120.3899999999</v>
      </c>
      <c r="C42" s="7">
        <f>SUM(Mountaineer:Greenbrier!C42)</f>
        <v>-2292</v>
      </c>
      <c r="D42" s="7">
        <f>SUM(Mountaineer:Greenbrier!D42)</f>
        <v>-1610684.29</v>
      </c>
      <c r="E42" s="7">
        <f>SUM(Mountaineer:Greenbrier!E42)</f>
        <v>-530855.90000000014</v>
      </c>
      <c r="F42" s="16"/>
      <c r="G42" s="7">
        <f>SUM(Mountaineer:Greenbrier!G42)</f>
        <v>9479386.0899999999</v>
      </c>
      <c r="H42" s="7">
        <f>SUM(Mountaineer:Greenbrier!H42)</f>
        <v>-3380.3</v>
      </c>
      <c r="I42" s="7">
        <f>SUM(Mountaineer:Greenbrier!I42)</f>
        <v>-9508828.370000001</v>
      </c>
      <c r="J42" s="7">
        <f>SUM(Mountaineer:Greenbrier!J42)</f>
        <v>-32822.579999999842</v>
      </c>
      <c r="K42" s="16"/>
      <c r="L42" s="7">
        <f>SUM(Mountaineer:Greenbrier!L42)</f>
        <v>10561506.48</v>
      </c>
      <c r="M42" s="7">
        <f>SUM(Mountaineer:Greenbrier!M42)</f>
        <v>-5672.3</v>
      </c>
      <c r="N42" s="7">
        <f>SUM(Mountaineer:Greenbrier!N42)</f>
        <v>-11119512.66</v>
      </c>
      <c r="O42" s="7">
        <f>SUM(Mountaineer:Greenbrier!O42)</f>
        <v>-563678.48</v>
      </c>
      <c r="P42" s="16"/>
      <c r="Q42" s="7">
        <f>SUM(Mountaineer:Greenbrier!Q42)</f>
        <v>-56367.85</v>
      </c>
      <c r="R42" s="7">
        <f>SUM(Mountaineer:Greenbrier!R42)</f>
        <v>-8455.18</v>
      </c>
      <c r="S42" s="7">
        <f>SUM(Mountaineer:Greenbrier!S42)</f>
        <v>-47912.670000000006</v>
      </c>
      <c r="T42" s="18"/>
    </row>
    <row r="43" spans="1:20" ht="14.25" customHeight="1" x14ac:dyDescent="0.25">
      <c r="A43" s="24">
        <f t="shared" si="0"/>
        <v>44982</v>
      </c>
      <c r="B43" s="7">
        <f>SUM(Mountaineer:Greenbrier!B43)</f>
        <v>879107.11</v>
      </c>
      <c r="C43" s="7">
        <f>SUM(Mountaineer:Greenbrier!C43)</f>
        <v>-1718</v>
      </c>
      <c r="D43" s="7">
        <f>SUM(Mountaineer:Greenbrier!D43)</f>
        <v>-863807.57000000007</v>
      </c>
      <c r="E43" s="7">
        <f>SUM(Mountaineer:Greenbrier!E43)</f>
        <v>13581.539999999943</v>
      </c>
      <c r="F43" s="16"/>
      <c r="G43" s="7">
        <f>SUM(Mountaineer:Greenbrier!G43)</f>
        <v>8098655.8899999997</v>
      </c>
      <c r="H43" s="7">
        <f>SUM(Mountaineer:Greenbrier!H43)</f>
        <v>-10920.699999999999</v>
      </c>
      <c r="I43" s="7">
        <f>SUM(Mountaineer:Greenbrier!I43)</f>
        <v>-7211784.4299999997</v>
      </c>
      <c r="J43" s="7">
        <f>SUM(Mountaineer:Greenbrier!J43)</f>
        <v>875950.75999999978</v>
      </c>
      <c r="K43" s="16"/>
      <c r="L43" s="7">
        <f>SUM(Mountaineer:Greenbrier!L43)</f>
        <v>8977763</v>
      </c>
      <c r="M43" s="7">
        <f>SUM(Mountaineer:Greenbrier!M43)</f>
        <v>-12638.699999999999</v>
      </c>
      <c r="N43" s="7">
        <f>SUM(Mountaineer:Greenbrier!N43)</f>
        <v>-8075592</v>
      </c>
      <c r="O43" s="7">
        <f>SUM(Mountaineer:Greenbrier!O43)</f>
        <v>889532.29999999958</v>
      </c>
      <c r="P43" s="16"/>
      <c r="Q43" s="7">
        <f>SUM(Mountaineer:Greenbrier!Q43)</f>
        <v>88953.23000000001</v>
      </c>
      <c r="R43" s="7">
        <f>SUM(Mountaineer:Greenbrier!R43)</f>
        <v>13342.98</v>
      </c>
      <c r="S43" s="7">
        <f>SUM(Mountaineer:Greenbrier!S43)</f>
        <v>75610.25</v>
      </c>
      <c r="T43" s="18"/>
    </row>
    <row r="44" spans="1:20" ht="14.25" customHeight="1" x14ac:dyDescent="0.25">
      <c r="A44" s="24">
        <f t="shared" si="0"/>
        <v>44989</v>
      </c>
      <c r="B44" s="7">
        <f>SUM(Mountaineer:Greenbrier!B44)</f>
        <v>804569.73</v>
      </c>
      <c r="C44" s="7">
        <f>SUM(Mountaineer:Greenbrier!C44)</f>
        <v>-5787</v>
      </c>
      <c r="D44" s="7">
        <f>SUM(Mountaineer:Greenbrier!D44)</f>
        <v>-811005.57</v>
      </c>
      <c r="E44" s="7">
        <f>SUM(Mountaineer:Greenbrier!E44)</f>
        <v>-12222.840000000011</v>
      </c>
      <c r="F44" s="16"/>
      <c r="G44" s="7">
        <f>SUM(Mountaineer:Greenbrier!G44)</f>
        <v>9911282.9700000007</v>
      </c>
      <c r="H44" s="7">
        <f>SUM(Mountaineer:Greenbrier!H44)</f>
        <v>-4607.29</v>
      </c>
      <c r="I44" s="7">
        <f>SUM(Mountaineer:Greenbrier!I44)</f>
        <v>-9197117.2100000009</v>
      </c>
      <c r="J44" s="7">
        <f>SUM(Mountaineer:Greenbrier!J44)</f>
        <v>709558.47</v>
      </c>
      <c r="K44" s="16"/>
      <c r="L44" s="7">
        <f>SUM(Mountaineer:Greenbrier!L44)</f>
        <v>10715852.700000001</v>
      </c>
      <c r="M44" s="7">
        <f>SUM(Mountaineer:Greenbrier!M44)</f>
        <v>-10394.290000000001</v>
      </c>
      <c r="N44" s="7">
        <f>SUM(Mountaineer:Greenbrier!N44)</f>
        <v>-10008122.780000001</v>
      </c>
      <c r="O44" s="7">
        <f>SUM(Mountaineer:Greenbrier!O44)</f>
        <v>697335.63</v>
      </c>
      <c r="P44" s="16"/>
      <c r="Q44" s="7">
        <f>SUM(Mountaineer:Greenbrier!Q44)</f>
        <v>69733.56</v>
      </c>
      <c r="R44" s="7">
        <f>SUM(Mountaineer:Greenbrier!R44)</f>
        <v>10460.040000000001</v>
      </c>
      <c r="S44" s="7">
        <f>SUM(Mountaineer:Greenbrier!S44)</f>
        <v>59273.520000000004</v>
      </c>
      <c r="T44" s="18"/>
    </row>
    <row r="45" spans="1:20" ht="14.25" customHeight="1" x14ac:dyDescent="0.25">
      <c r="A45" s="24">
        <f t="shared" si="0"/>
        <v>44996</v>
      </c>
      <c r="B45" s="7">
        <f>SUM(Mountaineer:Greenbrier!B45)</f>
        <v>1016258.04</v>
      </c>
      <c r="C45" s="7">
        <f>SUM(Mountaineer:Greenbrier!C45)</f>
        <v>-1530</v>
      </c>
      <c r="D45" s="7">
        <f>SUM(Mountaineer:Greenbrier!D45)</f>
        <v>-1049670.5999999999</v>
      </c>
      <c r="E45" s="7">
        <f>SUM(Mountaineer:Greenbrier!E45)</f>
        <v>-34942.559999999925</v>
      </c>
      <c r="F45" s="16"/>
      <c r="G45" s="7">
        <f>SUM(Mountaineer:Greenbrier!G45)</f>
        <v>10058725.050000001</v>
      </c>
      <c r="H45" s="7">
        <f>SUM(Mountaineer:Greenbrier!H45)</f>
        <v>-8624.4399999999987</v>
      </c>
      <c r="I45" s="7">
        <f>SUM(Mountaineer:Greenbrier!I45)</f>
        <v>-9574638.4299999997</v>
      </c>
      <c r="J45" s="7">
        <f>SUM(Mountaineer:Greenbrier!J45)</f>
        <v>475462.18000000075</v>
      </c>
      <c r="K45" s="16"/>
      <c r="L45" s="7">
        <f>SUM(Mountaineer:Greenbrier!L45)</f>
        <v>11074983.09</v>
      </c>
      <c r="M45" s="7">
        <f>SUM(Mountaineer:Greenbrier!M45)</f>
        <v>-10154.439999999999</v>
      </c>
      <c r="N45" s="7">
        <f>SUM(Mountaineer:Greenbrier!N45)</f>
        <v>-10624309.029999999</v>
      </c>
      <c r="O45" s="7">
        <f>SUM(Mountaineer:Greenbrier!O45)</f>
        <v>440519.62000000081</v>
      </c>
      <c r="P45" s="16"/>
      <c r="Q45" s="7">
        <f>SUM(Mountaineer:Greenbrier!Q45)</f>
        <v>44051.94</v>
      </c>
      <c r="R45" s="7">
        <f>SUM(Mountaineer:Greenbrier!R45)</f>
        <v>6607.79</v>
      </c>
      <c r="S45" s="7">
        <f>SUM(Mountaineer:Greenbrier!S45)</f>
        <v>37444.15</v>
      </c>
      <c r="T45" s="18"/>
    </row>
    <row r="46" spans="1:20" ht="14.25" customHeight="1" x14ac:dyDescent="0.25">
      <c r="A46" s="24">
        <f t="shared" si="0"/>
        <v>45003</v>
      </c>
      <c r="B46" s="7">
        <f>SUM(Mountaineer:Greenbrier!B46)</f>
        <v>1815608.94</v>
      </c>
      <c r="C46" s="7">
        <f>SUM(Mountaineer:Greenbrier!C46)</f>
        <v>-12634</v>
      </c>
      <c r="D46" s="7">
        <f>SUM(Mountaineer:Greenbrier!D46)</f>
        <v>-1472269.5</v>
      </c>
      <c r="E46" s="7">
        <f>SUM(Mountaineer:Greenbrier!E46)</f>
        <v>330705.44</v>
      </c>
      <c r="F46" s="16"/>
      <c r="G46" s="7">
        <f>SUM(Mountaineer:Greenbrier!G46)</f>
        <v>10047023.57</v>
      </c>
      <c r="H46" s="7">
        <f>SUM(Mountaineer:Greenbrier!H46)</f>
        <v>-3026.56</v>
      </c>
      <c r="I46" s="7">
        <f>SUM(Mountaineer:Greenbrier!I46)</f>
        <v>-8602630.9800000004</v>
      </c>
      <c r="J46" s="7">
        <f>SUM(Mountaineer:Greenbrier!J46)</f>
        <v>1441366.0299999979</v>
      </c>
      <c r="K46" s="16"/>
      <c r="L46" s="7">
        <f>SUM(Mountaineer:Greenbrier!L46)</f>
        <v>11862632.51</v>
      </c>
      <c r="M46" s="7">
        <f>SUM(Mountaineer:Greenbrier!M46)</f>
        <v>-15660.56</v>
      </c>
      <c r="N46" s="7">
        <f>SUM(Mountaineer:Greenbrier!N46)</f>
        <v>-10074900.48</v>
      </c>
      <c r="O46" s="7">
        <f>SUM(Mountaineer:Greenbrier!O46)</f>
        <v>1772071.4699999981</v>
      </c>
      <c r="P46" s="16"/>
      <c r="Q46" s="7">
        <f>SUM(Mountaineer:Greenbrier!Q46)</f>
        <v>177207.15</v>
      </c>
      <c r="R46" s="7">
        <f>SUM(Mountaineer:Greenbrier!R46)</f>
        <v>26581.07</v>
      </c>
      <c r="S46" s="7">
        <f>SUM(Mountaineer:Greenbrier!S46)</f>
        <v>150626.07999999999</v>
      </c>
      <c r="T46" s="18"/>
    </row>
    <row r="47" spans="1:20" ht="14.25" customHeight="1" x14ac:dyDescent="0.25">
      <c r="A47" s="24">
        <f t="shared" si="0"/>
        <v>45010</v>
      </c>
      <c r="B47" s="7">
        <f>SUM(Mountaineer:Greenbrier!B47)</f>
        <v>1137679.1599999999</v>
      </c>
      <c r="C47" s="7">
        <f>SUM(Mountaineer:Greenbrier!C47)</f>
        <v>-1034</v>
      </c>
      <c r="D47" s="7">
        <f>SUM(Mountaineer:Greenbrier!D47)</f>
        <v>-1000902.86</v>
      </c>
      <c r="E47" s="7">
        <f>SUM(Mountaineer:Greenbrier!E47)</f>
        <v>135742.29999999999</v>
      </c>
      <c r="F47" s="16"/>
      <c r="G47" s="7">
        <f>SUM(Mountaineer:Greenbrier!G47)</f>
        <v>8278693.8999999994</v>
      </c>
      <c r="H47" s="7">
        <f>SUM(Mountaineer:Greenbrier!H47)</f>
        <v>-4234.96</v>
      </c>
      <c r="I47" s="7">
        <f>SUM(Mountaineer:Greenbrier!I47)</f>
        <v>-7110302.0499999989</v>
      </c>
      <c r="J47" s="7">
        <f>SUM(Mountaineer:Greenbrier!J47)</f>
        <v>1164156.8899999999</v>
      </c>
      <c r="K47" s="16"/>
      <c r="L47" s="7">
        <f>SUM(Mountaineer:Greenbrier!L47)</f>
        <v>9416373.0599999987</v>
      </c>
      <c r="M47" s="7">
        <f>SUM(Mountaineer:Greenbrier!M47)</f>
        <v>-5268.96</v>
      </c>
      <c r="N47" s="7">
        <f>SUM(Mountaineer:Greenbrier!N47)</f>
        <v>-8111204.9100000001</v>
      </c>
      <c r="O47" s="7">
        <f>SUM(Mountaineer:Greenbrier!O47)</f>
        <v>1299899.19</v>
      </c>
      <c r="P47" s="16"/>
      <c r="Q47" s="7">
        <f>SUM(Mountaineer:Greenbrier!Q47)</f>
        <v>129989.94</v>
      </c>
      <c r="R47" s="7">
        <f>SUM(Mountaineer:Greenbrier!R47)</f>
        <v>19498.489999999998</v>
      </c>
      <c r="S47" s="7">
        <f>SUM(Mountaineer:Greenbrier!S47)</f>
        <v>110491.45000000001</v>
      </c>
      <c r="T47" s="18"/>
    </row>
    <row r="48" spans="1:20" ht="14.25" customHeight="1" x14ac:dyDescent="0.25">
      <c r="A48" s="24">
        <f t="shared" si="0"/>
        <v>45017</v>
      </c>
      <c r="B48" s="7">
        <f>SUM(Mountaineer:Greenbrier!B48)</f>
        <v>976150.29</v>
      </c>
      <c r="C48" s="7">
        <f>SUM(Mountaineer:Greenbrier!C48)</f>
        <v>-2014.3</v>
      </c>
      <c r="D48" s="7">
        <f>SUM(Mountaineer:Greenbrier!D48)</f>
        <v>-874696.27000000014</v>
      </c>
      <c r="E48" s="7">
        <f>SUM(Mountaineer:Greenbrier!E48)</f>
        <v>99439.719999999914</v>
      </c>
      <c r="F48" s="16"/>
      <c r="G48" s="7">
        <f>SUM(Mountaineer:Greenbrier!G48)</f>
        <v>7262072.0699999994</v>
      </c>
      <c r="H48" s="7">
        <f>SUM(Mountaineer:Greenbrier!H48)</f>
        <v>-3504.05</v>
      </c>
      <c r="I48" s="7">
        <f>SUM(Mountaineer:Greenbrier!I48)</f>
        <v>-6706530.2699999996</v>
      </c>
      <c r="J48" s="7">
        <f>SUM(Mountaineer:Greenbrier!J48)</f>
        <v>552037.74999999907</v>
      </c>
      <c r="K48" s="16"/>
      <c r="L48" s="7">
        <f>SUM(Mountaineer:Greenbrier!L48)</f>
        <v>8238222.3599999994</v>
      </c>
      <c r="M48" s="7">
        <f>SUM(Mountaineer:Greenbrier!M48)</f>
        <v>-5518.35</v>
      </c>
      <c r="N48" s="7">
        <f>SUM(Mountaineer:Greenbrier!N48)</f>
        <v>-7581226.54</v>
      </c>
      <c r="O48" s="7">
        <f>SUM(Mountaineer:Greenbrier!O48)</f>
        <v>651477.46999999904</v>
      </c>
      <c r="P48" s="16"/>
      <c r="Q48" s="7">
        <f>SUM(Mountaineer:Greenbrier!Q48)</f>
        <v>65147.759999999995</v>
      </c>
      <c r="R48" s="7">
        <f>SUM(Mountaineer:Greenbrier!R48)</f>
        <v>9772.17</v>
      </c>
      <c r="S48" s="7">
        <f>SUM(Mountaineer:Greenbrier!S48)</f>
        <v>55375.59</v>
      </c>
      <c r="T48" s="18"/>
    </row>
    <row r="49" spans="1:20" ht="14.25" customHeight="1" x14ac:dyDescent="0.25">
      <c r="A49" s="24">
        <f t="shared" si="0"/>
        <v>45024</v>
      </c>
      <c r="B49" s="7">
        <f>SUM(Mountaineer:Greenbrier!B49)</f>
        <v>699839.19</v>
      </c>
      <c r="C49" s="7">
        <f>SUM(Mountaineer:Greenbrier!C49)</f>
        <v>-396</v>
      </c>
      <c r="D49" s="7">
        <f>SUM(Mountaineer:Greenbrier!D49)</f>
        <v>-813216.14999999991</v>
      </c>
      <c r="E49" s="7">
        <f>SUM(Mountaineer:Greenbrier!E49)</f>
        <v>-113772.95999999999</v>
      </c>
      <c r="F49" s="16"/>
      <c r="G49" s="7">
        <f>SUM(Mountaineer:Greenbrier!G49)</f>
        <v>9093087.370000001</v>
      </c>
      <c r="H49" s="7">
        <f>SUM(Mountaineer:Greenbrier!H49)</f>
        <v>-16387.710000000003</v>
      </c>
      <c r="I49" s="7">
        <f>SUM(Mountaineer:Greenbrier!I49)</f>
        <v>-8256118.4900000002</v>
      </c>
      <c r="J49" s="7">
        <f>SUM(Mountaineer:Greenbrier!J49)</f>
        <v>820581.16999999923</v>
      </c>
      <c r="K49" s="16"/>
      <c r="L49" s="7">
        <f>SUM(Mountaineer:Greenbrier!L49)</f>
        <v>9792926.5599999987</v>
      </c>
      <c r="M49" s="7">
        <f>SUM(Mountaineer:Greenbrier!M49)</f>
        <v>-16783.710000000003</v>
      </c>
      <c r="N49" s="7">
        <f>SUM(Mountaineer:Greenbrier!N49)</f>
        <v>-9069334.6400000006</v>
      </c>
      <c r="O49" s="7">
        <f>SUM(Mountaineer:Greenbrier!O49)</f>
        <v>706808.20999999926</v>
      </c>
      <c r="P49" s="16"/>
      <c r="Q49" s="7">
        <f>SUM(Mountaineer:Greenbrier!Q49)</f>
        <v>70680.84</v>
      </c>
      <c r="R49" s="7">
        <f>SUM(Mountaineer:Greenbrier!R49)</f>
        <v>10602.119999999999</v>
      </c>
      <c r="S49" s="7">
        <f>SUM(Mountaineer:Greenbrier!S49)</f>
        <v>60078.720000000001</v>
      </c>
      <c r="T49" s="18"/>
    </row>
    <row r="50" spans="1:20" ht="14.25" customHeight="1" x14ac:dyDescent="0.25">
      <c r="A50" s="24">
        <f t="shared" si="0"/>
        <v>45031</v>
      </c>
      <c r="B50" s="7">
        <f>SUM(Mountaineer:Greenbrier!B50)</f>
        <v>752193.35000000009</v>
      </c>
      <c r="C50" s="7">
        <f>SUM(Mountaineer:Greenbrier!C50)</f>
        <v>-13470</v>
      </c>
      <c r="D50" s="7">
        <f>SUM(Mountaineer:Greenbrier!D50)</f>
        <v>-649335.47</v>
      </c>
      <c r="E50" s="7">
        <f>SUM(Mountaineer:Greenbrier!E50)</f>
        <v>89387.880000000063</v>
      </c>
      <c r="F50" s="16"/>
      <c r="G50" s="7">
        <f>SUM(Mountaineer:Greenbrier!G50)</f>
        <v>7594932.3700000001</v>
      </c>
      <c r="H50" s="7">
        <f>SUM(Mountaineer:Greenbrier!H50)</f>
        <v>-4170.57</v>
      </c>
      <c r="I50" s="7">
        <f>SUM(Mountaineer:Greenbrier!I50)</f>
        <v>-7133591.7400000002</v>
      </c>
      <c r="J50" s="7">
        <f>SUM(Mountaineer:Greenbrier!J50)</f>
        <v>457170.06000000046</v>
      </c>
      <c r="K50" s="16"/>
      <c r="L50" s="7">
        <f>SUM(Mountaineer:Greenbrier!L50)</f>
        <v>8347125.7200000007</v>
      </c>
      <c r="M50" s="7">
        <f>SUM(Mountaineer:Greenbrier!M50)</f>
        <v>-17640.57</v>
      </c>
      <c r="N50" s="7">
        <f>SUM(Mountaineer:Greenbrier!N50)</f>
        <v>-7782927.209999999</v>
      </c>
      <c r="O50" s="7">
        <f>SUM(Mountaineer:Greenbrier!O50)</f>
        <v>546557.94000000053</v>
      </c>
      <c r="P50" s="16"/>
      <c r="Q50" s="7">
        <f>SUM(Mountaineer:Greenbrier!Q50)</f>
        <v>54655.789999999994</v>
      </c>
      <c r="R50" s="7">
        <f>SUM(Mountaineer:Greenbrier!R50)</f>
        <v>8198.369999999999</v>
      </c>
      <c r="S50" s="7">
        <f>SUM(Mountaineer:Greenbrier!S50)</f>
        <v>46457.42</v>
      </c>
      <c r="T50" s="18"/>
    </row>
    <row r="51" spans="1:20" ht="14.25" customHeight="1" x14ac:dyDescent="0.25">
      <c r="A51" s="24">
        <f t="shared" si="0"/>
        <v>45038</v>
      </c>
      <c r="B51" s="7">
        <f>SUM(Mountaineer:Greenbrier!B51)</f>
        <v>741673.44000000006</v>
      </c>
      <c r="C51" s="7">
        <f>SUM(Mountaineer:Greenbrier!C51)</f>
        <v>-927.3</v>
      </c>
      <c r="D51" s="7">
        <f>SUM(Mountaineer:Greenbrier!D51)</f>
        <v>-729730.49</v>
      </c>
      <c r="E51" s="7">
        <f>SUM(Mountaineer:Greenbrier!E51)</f>
        <v>11015.650000000023</v>
      </c>
      <c r="F51" s="16"/>
      <c r="G51" s="7">
        <f>SUM(Mountaineer:Greenbrier!G51)</f>
        <v>8927935.959999999</v>
      </c>
      <c r="H51" s="7">
        <f>SUM(Mountaineer:Greenbrier!H51)</f>
        <v>-11247.26</v>
      </c>
      <c r="I51" s="7">
        <f>SUM(Mountaineer:Greenbrier!I51)</f>
        <v>-7993786.1999999993</v>
      </c>
      <c r="J51" s="7">
        <f>SUM(Mountaineer:Greenbrier!J51)</f>
        <v>922902.50000000023</v>
      </c>
      <c r="K51" s="16"/>
      <c r="L51" s="7">
        <f>SUM(Mountaineer:Greenbrier!L51)</f>
        <v>9669609.4000000004</v>
      </c>
      <c r="M51" s="7">
        <f>SUM(Mountaineer:Greenbrier!M51)</f>
        <v>-12174.56</v>
      </c>
      <c r="N51" s="7">
        <f>SUM(Mountaineer:Greenbrier!N51)</f>
        <v>-8723516.6899999995</v>
      </c>
      <c r="O51" s="7">
        <f>SUM(Mountaineer:Greenbrier!O51)</f>
        <v>933918.15000000026</v>
      </c>
      <c r="P51" s="16"/>
      <c r="Q51" s="7">
        <f>SUM(Mountaineer:Greenbrier!Q51)</f>
        <v>93391.81</v>
      </c>
      <c r="R51" s="7">
        <f>SUM(Mountaineer:Greenbrier!R51)</f>
        <v>14008.779999999999</v>
      </c>
      <c r="S51" s="7">
        <f>SUM(Mountaineer:Greenbrier!S51)</f>
        <v>79383.03</v>
      </c>
      <c r="T51" s="18"/>
    </row>
    <row r="52" spans="1:20" ht="14.25" customHeight="1" x14ac:dyDescent="0.25">
      <c r="A52" s="24">
        <f t="shared" si="0"/>
        <v>45045</v>
      </c>
      <c r="B52" s="7">
        <f>SUM(Mountaineer:Greenbrier!B52)</f>
        <v>607901.85</v>
      </c>
      <c r="C52" s="7">
        <f>SUM(Mountaineer:Greenbrier!C52)</f>
        <v>-443</v>
      </c>
      <c r="D52" s="7">
        <f>SUM(Mountaineer:Greenbrier!D52)</f>
        <v>-554807.49</v>
      </c>
      <c r="E52" s="7">
        <f>SUM(Mountaineer:Greenbrier!E52)</f>
        <v>52651.359999999942</v>
      </c>
      <c r="F52" s="16"/>
      <c r="G52" s="7">
        <f>SUM(Mountaineer:Greenbrier!G52)</f>
        <v>10109779.84</v>
      </c>
      <c r="H52" s="7">
        <f>SUM(Mountaineer:Greenbrier!H52)</f>
        <v>-7585.0299999999988</v>
      </c>
      <c r="I52" s="7">
        <f>SUM(Mountaineer:Greenbrier!I52)</f>
        <v>-9499099.7100000009</v>
      </c>
      <c r="J52" s="7">
        <f>SUM(Mountaineer:Greenbrier!J52)</f>
        <v>603095.09999999916</v>
      </c>
      <c r="K52" s="16"/>
      <c r="L52" s="7">
        <f>SUM(Mountaineer:Greenbrier!L52)</f>
        <v>10717681.689999999</v>
      </c>
      <c r="M52" s="7">
        <f>SUM(Mountaineer:Greenbrier!M52)</f>
        <v>-8028.0299999999988</v>
      </c>
      <c r="N52" s="7">
        <f>SUM(Mountaineer:Greenbrier!N52)</f>
        <v>-10053907.199999999</v>
      </c>
      <c r="O52" s="7">
        <f>SUM(Mountaineer:Greenbrier!O52)</f>
        <v>655746.45999999926</v>
      </c>
      <c r="P52" s="16"/>
      <c r="Q52" s="7">
        <f>SUM(Mountaineer:Greenbrier!Q52)</f>
        <v>65574.650000000009</v>
      </c>
      <c r="R52" s="7">
        <f>SUM(Mountaineer:Greenbrier!R52)</f>
        <v>9836.2000000000007</v>
      </c>
      <c r="S52" s="7">
        <f>SUM(Mountaineer:Greenbrier!S52)</f>
        <v>55738.45</v>
      </c>
      <c r="T52" s="18"/>
    </row>
    <row r="53" spans="1:20" ht="14.25" customHeight="1" x14ac:dyDescent="0.25">
      <c r="A53" s="24">
        <f t="shared" si="0"/>
        <v>45052</v>
      </c>
      <c r="B53" s="7">
        <f>SUM(Mountaineer:Greenbrier!B53)</f>
        <v>766978.28</v>
      </c>
      <c r="C53" s="7">
        <f>SUM(Mountaineer:Greenbrier!C53)</f>
        <v>-9607</v>
      </c>
      <c r="D53" s="7">
        <f>SUM(Mountaineer:Greenbrier!D53)</f>
        <v>-678701</v>
      </c>
      <c r="E53" s="7">
        <f>SUM(Mountaineer:Greenbrier!E53)</f>
        <v>78670.27999999997</v>
      </c>
      <c r="F53" s="16"/>
      <c r="G53" s="7">
        <f>SUM(Mountaineer:Greenbrier!G53)</f>
        <v>7099303.5900000008</v>
      </c>
      <c r="H53" s="7">
        <f>SUM(Mountaineer:Greenbrier!H53)</f>
        <v>-7043.63</v>
      </c>
      <c r="I53" s="7">
        <f>SUM(Mountaineer:Greenbrier!I53)</f>
        <v>-5973392.3900000006</v>
      </c>
      <c r="J53" s="7">
        <f>SUM(Mountaineer:Greenbrier!J53)</f>
        <v>1118867.57</v>
      </c>
      <c r="K53" s="16"/>
      <c r="L53" s="7">
        <f>SUM(Mountaineer:Greenbrier!L53)</f>
        <v>7866281.870000001</v>
      </c>
      <c r="M53" s="7">
        <f>SUM(Mountaineer:Greenbrier!M53)</f>
        <v>-16650.63</v>
      </c>
      <c r="N53" s="7">
        <f>SUM(Mountaineer:Greenbrier!N53)</f>
        <v>-6652093.3900000006</v>
      </c>
      <c r="O53" s="7">
        <f>SUM(Mountaineer:Greenbrier!O53)</f>
        <v>1197537.8500000001</v>
      </c>
      <c r="P53" s="16"/>
      <c r="Q53" s="7">
        <f>SUM(Mountaineer:Greenbrier!Q53)</f>
        <v>119753.79999999999</v>
      </c>
      <c r="R53" s="7">
        <f>SUM(Mountaineer:Greenbrier!R53)</f>
        <v>17963.060000000001</v>
      </c>
      <c r="S53" s="7">
        <f>SUM(Mountaineer:Greenbrier!S53)</f>
        <v>101790.73999999999</v>
      </c>
      <c r="T53" s="18"/>
    </row>
    <row r="54" spans="1:20" ht="14.25" customHeight="1" x14ac:dyDescent="0.25">
      <c r="A54" s="24">
        <f t="shared" si="0"/>
        <v>45059</v>
      </c>
      <c r="B54" s="7">
        <f>SUM(Mountaineer:Greenbrier!B54)</f>
        <v>729967.22</v>
      </c>
      <c r="C54" s="7">
        <f>SUM(Mountaineer:Greenbrier!C54)</f>
        <v>-5366</v>
      </c>
      <c r="D54" s="7">
        <f>SUM(Mountaineer:Greenbrier!D54)</f>
        <v>-735741.7</v>
      </c>
      <c r="E54" s="7">
        <f>SUM(Mountaineer:Greenbrier!E54)</f>
        <v>-11140.48000000001</v>
      </c>
      <c r="F54" s="16"/>
      <c r="G54" s="7">
        <f>SUM(Mountaineer:Greenbrier!G54)</f>
        <v>8340531.6299999999</v>
      </c>
      <c r="H54" s="7">
        <f>SUM(Mountaineer:Greenbrier!H54)</f>
        <v>-3730.65</v>
      </c>
      <c r="I54" s="7">
        <f>SUM(Mountaineer:Greenbrier!I54)</f>
        <v>-7379326.5699999994</v>
      </c>
      <c r="J54" s="7">
        <f>SUM(Mountaineer:Greenbrier!J54)</f>
        <v>957474.41000000015</v>
      </c>
      <c r="K54" s="16"/>
      <c r="L54" s="7">
        <f>SUM(Mountaineer:Greenbrier!L54)</f>
        <v>9070498.8499999996</v>
      </c>
      <c r="M54" s="7">
        <f>SUM(Mountaineer:Greenbrier!M54)</f>
        <v>-9096.65</v>
      </c>
      <c r="N54" s="7">
        <f>SUM(Mountaineer:Greenbrier!N54)</f>
        <v>-8115068.2699999996</v>
      </c>
      <c r="O54" s="7">
        <f>SUM(Mountaineer:Greenbrier!O54)</f>
        <v>946333.93000000017</v>
      </c>
      <c r="P54" s="16"/>
      <c r="Q54" s="7">
        <f>SUM(Mountaineer:Greenbrier!Q54)</f>
        <v>94633.4</v>
      </c>
      <c r="R54" s="7">
        <f>SUM(Mountaineer:Greenbrier!R54)</f>
        <v>14195.009999999998</v>
      </c>
      <c r="S54" s="7">
        <f>SUM(Mountaineer:Greenbrier!S54)</f>
        <v>80438.39</v>
      </c>
      <c r="T54" s="18"/>
    </row>
    <row r="55" spans="1:20" ht="14.25" customHeight="1" x14ac:dyDescent="0.25">
      <c r="A55" s="24">
        <f t="shared" si="0"/>
        <v>45066</v>
      </c>
      <c r="B55" s="7">
        <f>SUM(Mountaineer:Greenbrier!B55)</f>
        <v>752452.29</v>
      </c>
      <c r="C55" s="7">
        <f>SUM(Mountaineer:Greenbrier!C55)</f>
        <v>-15551</v>
      </c>
      <c r="D55" s="7">
        <f>SUM(Mountaineer:Greenbrier!D55)</f>
        <v>-553649.98</v>
      </c>
      <c r="E55" s="7">
        <f>SUM(Mountaineer:Greenbrier!E55)</f>
        <v>183251.31000000003</v>
      </c>
      <c r="F55" s="16"/>
      <c r="G55" s="7">
        <f>SUM(Mountaineer:Greenbrier!G55)</f>
        <v>7636461.1100000003</v>
      </c>
      <c r="H55" s="7">
        <f>SUM(Mountaineer:Greenbrier!H55)</f>
        <v>-453287.12</v>
      </c>
      <c r="I55" s="7">
        <f>SUM(Mountaineer:Greenbrier!I55)</f>
        <v>-6789939.2000000002</v>
      </c>
      <c r="J55" s="7">
        <f>SUM(Mountaineer:Greenbrier!J55)</f>
        <v>393234.78999999963</v>
      </c>
      <c r="K55" s="16"/>
      <c r="L55" s="7">
        <f>SUM(Mountaineer:Greenbrier!L55)</f>
        <v>8388913.3999999985</v>
      </c>
      <c r="M55" s="7">
        <f>SUM(Mountaineer:Greenbrier!M55)</f>
        <v>-468838.12</v>
      </c>
      <c r="N55" s="7">
        <f>SUM(Mountaineer:Greenbrier!N55)</f>
        <v>-7343589.1800000006</v>
      </c>
      <c r="O55" s="7">
        <f>SUM(Mountaineer:Greenbrier!O55)</f>
        <v>576486.09999999963</v>
      </c>
      <c r="P55" s="16"/>
      <c r="Q55" s="7">
        <f>SUM(Mountaineer:Greenbrier!Q55)</f>
        <v>57648.61</v>
      </c>
      <c r="R55" s="7">
        <f>SUM(Mountaineer:Greenbrier!R55)</f>
        <v>8647.2799999999988</v>
      </c>
      <c r="S55" s="7">
        <f>SUM(Mountaineer:Greenbrier!S55)</f>
        <v>49001.33</v>
      </c>
      <c r="T55" s="18"/>
    </row>
    <row r="56" spans="1:20" ht="14.25" customHeight="1" x14ac:dyDescent="0.25">
      <c r="A56" s="24">
        <f t="shared" si="0"/>
        <v>45073</v>
      </c>
      <c r="B56" s="7">
        <f>SUM(Mountaineer:Greenbrier!B56)</f>
        <v>636680.53</v>
      </c>
      <c r="C56" s="7">
        <f>SUM(Mountaineer:Greenbrier!C56)</f>
        <v>-640</v>
      </c>
      <c r="D56" s="7">
        <f>SUM(Mountaineer:Greenbrier!D56)</f>
        <v>-644551.95000000007</v>
      </c>
      <c r="E56" s="7">
        <f>SUM(Mountaineer:Greenbrier!E56)</f>
        <v>-8511.4200000000419</v>
      </c>
      <c r="F56" s="16"/>
      <c r="G56" s="7">
        <f>SUM(Mountaineer:Greenbrier!G56)</f>
        <v>5948013.9900000002</v>
      </c>
      <c r="H56" s="7">
        <f>SUM(Mountaineer:Greenbrier!H56)</f>
        <v>-4528.45</v>
      </c>
      <c r="I56" s="7">
        <f>SUM(Mountaineer:Greenbrier!I56)</f>
        <v>-5191085.1500000004</v>
      </c>
      <c r="J56" s="7">
        <f>SUM(Mountaineer:Greenbrier!J56)</f>
        <v>752400.39000000013</v>
      </c>
      <c r="K56" s="16"/>
      <c r="L56" s="7">
        <f>SUM(Mountaineer:Greenbrier!L56)</f>
        <v>6584694.5200000005</v>
      </c>
      <c r="M56" s="7">
        <f>SUM(Mountaineer:Greenbrier!M56)</f>
        <v>-5168.45</v>
      </c>
      <c r="N56" s="7">
        <f>SUM(Mountaineer:Greenbrier!N56)</f>
        <v>-5835637.0999999996</v>
      </c>
      <c r="O56" s="7">
        <f>SUM(Mountaineer:Greenbrier!O56)</f>
        <v>743888.97000000009</v>
      </c>
      <c r="P56" s="16"/>
      <c r="Q56" s="7">
        <f>SUM(Mountaineer:Greenbrier!Q56)</f>
        <v>74388.91</v>
      </c>
      <c r="R56" s="7">
        <f>SUM(Mountaineer:Greenbrier!R56)</f>
        <v>11158.34</v>
      </c>
      <c r="S56" s="7">
        <f>SUM(Mountaineer:Greenbrier!S56)</f>
        <v>63230.569999999992</v>
      </c>
      <c r="T56" s="18"/>
    </row>
    <row r="57" spans="1:20" ht="14.25" customHeight="1" x14ac:dyDescent="0.25">
      <c r="A57" s="24">
        <f t="shared" si="0"/>
        <v>45080</v>
      </c>
      <c r="B57" s="7">
        <f>SUM(Mountaineer:Greenbrier!B57)</f>
        <v>707010.59000000008</v>
      </c>
      <c r="C57" s="7">
        <f>SUM(Mountaineer:Greenbrier!C57)</f>
        <v>-212</v>
      </c>
      <c r="D57" s="7">
        <f>SUM(Mountaineer:Greenbrier!D57)</f>
        <v>-723928.2300000001</v>
      </c>
      <c r="E57" s="7">
        <f>SUM(Mountaineer:Greenbrier!E57)</f>
        <v>-17129.640000000036</v>
      </c>
      <c r="F57" s="16"/>
      <c r="G57" s="7">
        <f>SUM(Mountaineer:Greenbrier!G57)</f>
        <v>6912807.4399999995</v>
      </c>
      <c r="H57" s="7">
        <f>SUM(Mountaineer:Greenbrier!H57)</f>
        <v>-7269.6500000000005</v>
      </c>
      <c r="I57" s="7">
        <f>SUM(Mountaineer:Greenbrier!I57)</f>
        <v>-5914776.5899999999</v>
      </c>
      <c r="J57" s="7">
        <f>SUM(Mountaineer:Greenbrier!J57)</f>
        <v>990761.19999999972</v>
      </c>
      <c r="K57" s="16"/>
      <c r="L57" s="7">
        <f>SUM(Mountaineer:Greenbrier!L57)</f>
        <v>7619818.0300000012</v>
      </c>
      <c r="M57" s="7">
        <f>SUM(Mountaineer:Greenbrier!M57)</f>
        <v>-7481.6500000000005</v>
      </c>
      <c r="N57" s="7">
        <f>SUM(Mountaineer:Greenbrier!N57)</f>
        <v>-6638704.8200000003</v>
      </c>
      <c r="O57" s="7">
        <f>SUM(Mountaineer:Greenbrier!O57)</f>
        <v>973631.55999999971</v>
      </c>
      <c r="P57" s="16"/>
      <c r="Q57" s="7">
        <f>SUM(Mountaineer:Greenbrier!Q57)</f>
        <v>97363.15</v>
      </c>
      <c r="R57" s="7">
        <f>SUM(Mountaineer:Greenbrier!R57)</f>
        <v>14604.47</v>
      </c>
      <c r="S57" s="7">
        <f>SUM(Mountaineer:Greenbrier!S57)</f>
        <v>82758.679999999993</v>
      </c>
      <c r="T57" s="18"/>
    </row>
    <row r="58" spans="1:20" ht="14.25" customHeight="1" x14ac:dyDescent="0.25">
      <c r="A58" s="24">
        <f t="shared" si="0"/>
        <v>45087</v>
      </c>
      <c r="B58" s="7">
        <f>SUM(Mountaineer:Greenbrier!B58)</f>
        <v>778678.09000000008</v>
      </c>
      <c r="C58" s="7">
        <f>SUM(Mountaineer:Greenbrier!C58)</f>
        <v>-1635</v>
      </c>
      <c r="D58" s="7">
        <f>SUM(Mountaineer:Greenbrier!D58)</f>
        <v>-663013.31999999995</v>
      </c>
      <c r="E58" s="7">
        <f>SUM(Mountaineer:Greenbrier!E58)</f>
        <v>114029.77000000011</v>
      </c>
      <c r="F58" s="16"/>
      <c r="G58" s="7">
        <f>SUM(Mountaineer:Greenbrier!G58)</f>
        <v>5022152.67</v>
      </c>
      <c r="H58" s="7">
        <f>SUM(Mountaineer:Greenbrier!H58)</f>
        <v>-21165.65</v>
      </c>
      <c r="I58" s="7">
        <f>SUM(Mountaineer:Greenbrier!I58)</f>
        <v>-4673191.93</v>
      </c>
      <c r="J58" s="7">
        <f>SUM(Mountaineer:Greenbrier!J58)</f>
        <v>327795.09000000055</v>
      </c>
      <c r="K58" s="16"/>
      <c r="L58" s="7">
        <f>SUM(Mountaineer:Greenbrier!L58)</f>
        <v>5800830.7599999998</v>
      </c>
      <c r="M58" s="7">
        <f>SUM(Mountaineer:Greenbrier!M58)</f>
        <v>-22800.65</v>
      </c>
      <c r="N58" s="7">
        <f>SUM(Mountaineer:Greenbrier!N58)</f>
        <v>-5336205.25</v>
      </c>
      <c r="O58" s="7">
        <f>SUM(Mountaineer:Greenbrier!O58)</f>
        <v>441824.86000000063</v>
      </c>
      <c r="P58" s="16"/>
      <c r="Q58" s="7">
        <f>SUM(Mountaineer:Greenbrier!Q58)</f>
        <v>44182.47</v>
      </c>
      <c r="R58" s="7">
        <f>SUM(Mountaineer:Greenbrier!R58)</f>
        <v>6627.36</v>
      </c>
      <c r="S58" s="7">
        <f>SUM(Mountaineer:Greenbrier!S58)</f>
        <v>37555.11</v>
      </c>
      <c r="T58" s="18"/>
    </row>
    <row r="59" spans="1:20" ht="14.25" customHeight="1" x14ac:dyDescent="0.25">
      <c r="A59" s="24">
        <f t="shared" si="0"/>
        <v>45094</v>
      </c>
      <c r="B59" s="7">
        <f>SUM(Mountaineer:Greenbrier!B59)</f>
        <v>631380.46</v>
      </c>
      <c r="C59" s="7">
        <f>SUM(Mountaineer:Greenbrier!C59)</f>
        <v>-1215</v>
      </c>
      <c r="D59" s="7">
        <f>SUM(Mountaineer:Greenbrier!D59)</f>
        <v>-764993.05999999994</v>
      </c>
      <c r="E59" s="7">
        <f>SUM(Mountaineer:Greenbrier!E59)</f>
        <v>-134827.59999999998</v>
      </c>
      <c r="F59" s="16"/>
      <c r="G59" s="7">
        <f>SUM(Mountaineer:Greenbrier!G59)</f>
        <v>4531622.93</v>
      </c>
      <c r="H59" s="7">
        <f>SUM(Mountaineer:Greenbrier!H59)</f>
        <v>-9967.65</v>
      </c>
      <c r="I59" s="7">
        <f>SUM(Mountaineer:Greenbrier!I59)</f>
        <v>-3889771.3800000004</v>
      </c>
      <c r="J59" s="7">
        <f>SUM(Mountaineer:Greenbrier!J59)</f>
        <v>631883.9</v>
      </c>
      <c r="K59" s="16"/>
      <c r="L59" s="7">
        <f>SUM(Mountaineer:Greenbrier!L59)</f>
        <v>5163003.3900000006</v>
      </c>
      <c r="M59" s="7">
        <f>SUM(Mountaineer:Greenbrier!M59)</f>
        <v>-11182.65</v>
      </c>
      <c r="N59" s="7">
        <f>SUM(Mountaineer:Greenbrier!N59)</f>
        <v>-4654764.4399999995</v>
      </c>
      <c r="O59" s="7">
        <f>SUM(Mountaineer:Greenbrier!O59)</f>
        <v>497056.30000000005</v>
      </c>
      <c r="P59" s="16"/>
      <c r="Q59" s="7">
        <f>SUM(Mountaineer:Greenbrier!Q59)</f>
        <v>49705.65</v>
      </c>
      <c r="R59" s="7">
        <f>SUM(Mountaineer:Greenbrier!R59)</f>
        <v>7455.8499999999995</v>
      </c>
      <c r="S59" s="7">
        <f>SUM(Mountaineer:Greenbrier!S59)</f>
        <v>42249.799999999996</v>
      </c>
      <c r="T59" s="18"/>
    </row>
    <row r="60" spans="1:20" ht="14.25" customHeight="1" x14ac:dyDescent="0.25">
      <c r="A60" s="24">
        <f t="shared" si="0"/>
        <v>45101</v>
      </c>
      <c r="B60" s="7">
        <f>SUM(Mountaineer:Greenbrier!B60)</f>
        <v>528535.1100000001</v>
      </c>
      <c r="C60" s="7">
        <f>SUM(Mountaineer:Greenbrier!C60)</f>
        <v>-3990</v>
      </c>
      <c r="D60" s="7">
        <f>SUM(Mountaineer:Greenbrier!D60)</f>
        <v>-493499.87999999995</v>
      </c>
      <c r="E60" s="7">
        <f>SUM(Mountaineer:Greenbrier!E60)</f>
        <v>31045.230000000098</v>
      </c>
      <c r="F60" s="16"/>
      <c r="G60" s="7">
        <f>SUM(Mountaineer:Greenbrier!G60)</f>
        <v>4696197.21</v>
      </c>
      <c r="H60" s="7">
        <f>SUM(Mountaineer:Greenbrier!H60)</f>
        <v>-22645.849999999995</v>
      </c>
      <c r="I60" s="7">
        <f>SUM(Mountaineer:Greenbrier!I60)</f>
        <v>-4392849.66</v>
      </c>
      <c r="J60" s="7">
        <f>SUM(Mountaineer:Greenbrier!J60)</f>
        <v>280701.7000000003</v>
      </c>
      <c r="K60" s="16"/>
      <c r="L60" s="7">
        <f>SUM(Mountaineer:Greenbrier!L60)</f>
        <v>5224732.32</v>
      </c>
      <c r="M60" s="7">
        <f>SUM(Mountaineer:Greenbrier!M60)</f>
        <v>-26635.849999999995</v>
      </c>
      <c r="N60" s="7">
        <f>SUM(Mountaineer:Greenbrier!N60)</f>
        <v>-4886349.5399999991</v>
      </c>
      <c r="O60" s="7">
        <f>SUM(Mountaineer:Greenbrier!O60)</f>
        <v>311746.9300000004</v>
      </c>
      <c r="P60" s="16"/>
      <c r="Q60" s="7">
        <f>SUM(Mountaineer:Greenbrier!Q60)</f>
        <v>31174.69</v>
      </c>
      <c r="R60" s="7">
        <f>SUM(Mountaineer:Greenbrier!R60)</f>
        <v>4676.2100000000009</v>
      </c>
      <c r="S60" s="7">
        <f>SUM(Mountaineer:Greenbrier!S60)</f>
        <v>26498.48</v>
      </c>
      <c r="T60" s="18"/>
    </row>
    <row r="61" spans="1:20" ht="14.25" customHeight="1" x14ac:dyDescent="0.25">
      <c r="A61" s="32" t="s">
        <v>29</v>
      </c>
      <c r="B61" s="7">
        <f>SUM(Mountaineer:Greenbrier!B61)</f>
        <v>355380.62</v>
      </c>
      <c r="C61" s="7">
        <f>SUM(Mountaineer:Greenbrier!C61)</f>
        <v>-945</v>
      </c>
      <c r="D61" s="7">
        <f>SUM(Mountaineer:Greenbrier!D61)</f>
        <v>-281496.19999999995</v>
      </c>
      <c r="E61" s="7">
        <f>SUM(Mountaineer:Greenbrier!E61)</f>
        <v>72939.420000000027</v>
      </c>
      <c r="F61" s="16"/>
      <c r="G61" s="7">
        <f>SUM(Mountaineer:Greenbrier!G61)</f>
        <v>3885702.88</v>
      </c>
      <c r="H61" s="7">
        <f>SUM(Mountaineer:Greenbrier!H61)</f>
        <v>-11720.720000000001</v>
      </c>
      <c r="I61" s="7">
        <f>SUM(Mountaineer:Greenbrier!I61)</f>
        <v>-3561093.8000000003</v>
      </c>
      <c r="J61" s="7">
        <f>SUM(Mountaineer:Greenbrier!J61)</f>
        <v>312888.35999999969</v>
      </c>
      <c r="K61" s="16"/>
      <c r="L61" s="7">
        <f>SUM(Mountaineer:Greenbrier!L61)</f>
        <v>4241083.5</v>
      </c>
      <c r="M61" s="7">
        <f>SUM(Mountaineer:Greenbrier!M61)</f>
        <v>-12665.720000000001</v>
      </c>
      <c r="N61" s="7">
        <f>SUM(Mountaineer:Greenbrier!N61)</f>
        <v>-3842590.0000000005</v>
      </c>
      <c r="O61" s="7">
        <f>SUM(Mountaineer:Greenbrier!O61)</f>
        <v>385827.77999999974</v>
      </c>
      <c r="P61" s="16"/>
      <c r="Q61" s="7">
        <f>SUM(Mountaineer:Greenbrier!Q61)</f>
        <v>38582.82</v>
      </c>
      <c r="R61" s="7">
        <f>SUM(Mountaineer:Greenbrier!R61)</f>
        <v>5787.42</v>
      </c>
      <c r="S61" s="7">
        <f>SUM(Mountaineer:Greenbrier!S61)</f>
        <v>32795.399999999994</v>
      </c>
      <c r="T61" s="18"/>
    </row>
    <row r="62" spans="1:20" ht="14.25" customHeight="1" x14ac:dyDescent="0.25">
      <c r="A62" s="21"/>
      <c r="B62" s="7"/>
      <c r="C62" s="7"/>
      <c r="D62" s="7"/>
      <c r="E62" s="7"/>
      <c r="F62" s="16"/>
      <c r="G62" s="7"/>
      <c r="H62" s="7"/>
      <c r="I62" s="7"/>
      <c r="J62" s="7"/>
      <c r="K62" s="16"/>
      <c r="L62" s="7"/>
      <c r="M62" s="7"/>
      <c r="N62" s="7"/>
      <c r="O62" s="7"/>
      <c r="P62" s="16"/>
      <c r="Q62" s="7"/>
      <c r="R62" s="7"/>
      <c r="S62" s="7"/>
      <c r="T62" s="18"/>
    </row>
    <row r="63" spans="1:20" ht="15" customHeight="1" thickBot="1" x14ac:dyDescent="0.3">
      <c r="B63" s="8">
        <f>SUM(B9:B62)</f>
        <v>71627117.840000004</v>
      </c>
      <c r="C63" s="8">
        <f>SUM(C9:C62)</f>
        <v>-800501.1100000001</v>
      </c>
      <c r="D63" s="8">
        <f>SUM(D9:D62)</f>
        <v>-64045609.660000019</v>
      </c>
      <c r="E63" s="8">
        <f>SUM(E9:E62)</f>
        <v>6781007.070000005</v>
      </c>
      <c r="F63" s="16"/>
      <c r="G63" s="8">
        <f>SUM(G9:G62)</f>
        <v>455504391.80999988</v>
      </c>
      <c r="H63" s="8">
        <f>SUM(H9:H62)</f>
        <v>-1139422.6099999999</v>
      </c>
      <c r="I63" s="8">
        <f>SUM(I9:I62)</f>
        <v>-408530854.33099997</v>
      </c>
      <c r="J63" s="8">
        <f>SUM(J9:J62)</f>
        <v>45834114.869000018</v>
      </c>
      <c r="K63" s="16"/>
      <c r="L63" s="8">
        <f>SUM(L9:L62)</f>
        <v>527131509.64999992</v>
      </c>
      <c r="M63" s="8">
        <f>SUM(M9:M62)</f>
        <v>-1939923.7200000002</v>
      </c>
      <c r="N63" s="8">
        <f>SUM(N9:N62)</f>
        <v>-472576463.991</v>
      </c>
      <c r="O63" s="8">
        <f>SUM(O9:O62)</f>
        <v>52615121.93900001</v>
      </c>
      <c r="P63" s="16"/>
      <c r="Q63" s="8">
        <f>SUM(Q9:Q62)</f>
        <v>5261512.3500000015</v>
      </c>
      <c r="R63" s="8">
        <f>SUM(R9:R62)</f>
        <v>789226.86</v>
      </c>
      <c r="S63" s="8">
        <f>SUM(S9:S62)</f>
        <v>4472285.49</v>
      </c>
      <c r="T63" s="16"/>
    </row>
    <row r="64" spans="1:20" ht="15" customHeight="1" thickTop="1" x14ac:dyDescent="0.25">
      <c r="F64" s="15"/>
      <c r="I64" s="15"/>
    </row>
    <row r="65" spans="1:9" ht="15" customHeight="1" x14ac:dyDescent="0.25">
      <c r="A65" s="14" t="s">
        <v>13</v>
      </c>
      <c r="F65" s="15"/>
      <c r="I65" s="15"/>
    </row>
    <row r="66" spans="1:9" ht="15" customHeight="1" x14ac:dyDescent="0.25">
      <c r="A66" s="14" t="s">
        <v>8</v>
      </c>
      <c r="F66" s="15"/>
      <c r="I66" s="15"/>
    </row>
    <row r="67" spans="1:9" ht="15" customHeight="1" x14ac:dyDescent="0.25">
      <c r="A67" s="14" t="s">
        <v>30</v>
      </c>
      <c r="F67" s="15"/>
      <c r="I67" s="15"/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33" activePane="bottomLeft" state="frozen"/>
      <selection activeCell="A4" sqref="A4:S4"/>
      <selection pane="bottomLeft" activeCell="A63" sqref="A63"/>
    </sheetView>
  </sheetViews>
  <sheetFormatPr defaultColWidth="10.7109375" defaultRowHeight="15" customHeight="1" x14ac:dyDescent="0.25"/>
  <cols>
    <col min="1" max="1" width="14" style="2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5" customWidth="1"/>
    <col min="7" max="7" width="15.7109375" style="1" customWidth="1"/>
    <col min="8" max="8" width="13.7109375" style="1" customWidth="1"/>
    <col min="9" max="9" width="16.7109375" style="1" customWidth="1"/>
    <col min="10" max="10" width="15.7109375" style="1" customWidth="1"/>
    <col min="11" max="11" width="4.7109375" style="15" customWidth="1"/>
    <col min="12" max="12" width="15.7109375" style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28" t="s">
        <v>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16</v>
      </c>
      <c r="C3" s="4" t="s">
        <v>17</v>
      </c>
      <c r="D3" s="22" t="s">
        <v>18</v>
      </c>
      <c r="E3" s="22" t="s">
        <v>19</v>
      </c>
      <c r="F3" s="17"/>
      <c r="G3" s="22" t="s">
        <v>20</v>
      </c>
      <c r="H3" s="4" t="s">
        <v>21</v>
      </c>
      <c r="I3" s="22" t="s">
        <v>22</v>
      </c>
      <c r="J3" s="22" t="s">
        <v>23</v>
      </c>
      <c r="K3" s="17"/>
      <c r="L3" s="22" t="s">
        <v>24</v>
      </c>
      <c r="M3" s="4" t="s">
        <v>25</v>
      </c>
      <c r="N3" s="22" t="s">
        <v>26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4" t="s">
        <v>15</v>
      </c>
      <c r="B5" s="7">
        <v>27442526.550000001</v>
      </c>
      <c r="C5" s="7">
        <v>-522342.10000000003</v>
      </c>
      <c r="D5" s="7">
        <v>-24944910.699999996</v>
      </c>
      <c r="E5" s="7">
        <v>1975273.7499999995</v>
      </c>
      <c r="F5" s="16"/>
      <c r="G5" s="20">
        <v>31122562.299999997</v>
      </c>
      <c r="H5" s="20">
        <v>-15637.23</v>
      </c>
      <c r="I5" s="20">
        <v>-29460128.23</v>
      </c>
      <c r="J5" s="20">
        <v>1646796.84</v>
      </c>
      <c r="K5" s="16"/>
      <c r="L5" s="7">
        <v>58565088.849999994</v>
      </c>
      <c r="M5" s="7">
        <v>-537979.33000000007</v>
      </c>
      <c r="N5" s="7">
        <v>-54405038.929999985</v>
      </c>
      <c r="O5" s="7">
        <v>3622070.59</v>
      </c>
      <c r="P5" s="16"/>
      <c r="Q5" s="7">
        <v>362207.04</v>
      </c>
      <c r="R5" s="7">
        <v>54331.089999999975</v>
      </c>
      <c r="S5" s="7">
        <v>307875.95000000007</v>
      </c>
    </row>
    <row r="7" spans="1:19" ht="15" customHeight="1" x14ac:dyDescent="0.25">
      <c r="A7" s="29" t="s">
        <v>14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4" t="s">
        <v>12</v>
      </c>
      <c r="B9" s="7">
        <v>103443.88</v>
      </c>
      <c r="C9" s="7">
        <v>-892</v>
      </c>
      <c r="D9" s="7">
        <v>-107420.5</v>
      </c>
      <c r="E9" s="7">
        <f t="shared" ref="E9" si="0">SUM(B9:D9)</f>
        <v>-4868.6199999999953</v>
      </c>
      <c r="F9" s="16"/>
      <c r="G9" s="7">
        <v>143240.16</v>
      </c>
      <c r="H9" s="7">
        <v>0</v>
      </c>
      <c r="I9" s="7">
        <v>-156392.91</v>
      </c>
      <c r="J9" s="7">
        <f t="shared" ref="J9" si="1">SUM(G9:I9)</f>
        <v>-13152.75</v>
      </c>
      <c r="K9" s="16"/>
      <c r="L9" s="7">
        <f t="shared" ref="L9:O9" si="2">B9+G9</f>
        <v>246684.04</v>
      </c>
      <c r="M9" s="7">
        <f t="shared" si="2"/>
        <v>-892</v>
      </c>
      <c r="N9" s="7">
        <f t="shared" si="2"/>
        <v>-263813.41000000003</v>
      </c>
      <c r="O9" s="7">
        <f t="shared" si="2"/>
        <v>-18021.369999999995</v>
      </c>
      <c r="P9" s="7"/>
      <c r="Q9" s="7">
        <f>ROUND(O9*0.1,2)+0.02</f>
        <v>-1802.1200000000001</v>
      </c>
      <c r="R9" s="7">
        <f t="shared" ref="R9" si="3">ROUND(Q9*0.15,2)</f>
        <v>-270.32</v>
      </c>
      <c r="S9" s="7">
        <f t="shared" ref="S9" si="4">ROUND(Q9*0.85,2)</f>
        <v>-1531.8</v>
      </c>
    </row>
    <row r="10" spans="1:19" ht="15" customHeight="1" x14ac:dyDescent="0.25">
      <c r="A10" s="24">
        <v>44751</v>
      </c>
      <c r="B10" s="7">
        <v>404600.31</v>
      </c>
      <c r="C10" s="7">
        <v>-2475.9499999999998</v>
      </c>
      <c r="D10" s="7">
        <v>-333371.2</v>
      </c>
      <c r="E10" s="7">
        <f t="shared" ref="E10" si="5">SUM(B10:D10)</f>
        <v>68753.159999999974</v>
      </c>
      <c r="F10" s="16"/>
      <c r="G10" s="7">
        <v>440390.02</v>
      </c>
      <c r="H10" s="7">
        <v>-25</v>
      </c>
      <c r="I10" s="7">
        <v>-370483.96</v>
      </c>
      <c r="J10" s="7">
        <f t="shared" ref="J10" si="6">SUM(G10:I10)</f>
        <v>69881.06</v>
      </c>
      <c r="K10" s="16"/>
      <c r="L10" s="7">
        <f t="shared" ref="L10" si="7">B10+G10</f>
        <v>844990.33000000007</v>
      </c>
      <c r="M10" s="7">
        <f t="shared" ref="M10" si="8">C10+H10</f>
        <v>-2500.9499999999998</v>
      </c>
      <c r="N10" s="7">
        <f t="shared" ref="N10" si="9">D10+I10</f>
        <v>-703855.16</v>
      </c>
      <c r="O10" s="7">
        <f t="shared" ref="O10" si="10">E10+J10</f>
        <v>138634.21999999997</v>
      </c>
      <c r="P10" s="7"/>
      <c r="Q10" s="7">
        <f>ROUND(O10*0.1,2)</f>
        <v>13863.42</v>
      </c>
      <c r="R10" s="7">
        <f t="shared" ref="R10" si="11">ROUND(Q10*0.15,2)</f>
        <v>2079.5100000000002</v>
      </c>
      <c r="S10" s="7">
        <f t="shared" ref="S10" si="12">ROUND(Q10*0.85,2)</f>
        <v>11783.91</v>
      </c>
    </row>
    <row r="11" spans="1:19" ht="15" customHeight="1" x14ac:dyDescent="0.25">
      <c r="A11" s="24">
        <f t="shared" ref="A11:A60" si="13">A10+7</f>
        <v>44758</v>
      </c>
      <c r="B11" s="7">
        <v>304928.84000000003</v>
      </c>
      <c r="C11" s="7">
        <v>-851</v>
      </c>
      <c r="D11" s="7">
        <v>-227419.15</v>
      </c>
      <c r="E11" s="7">
        <f t="shared" ref="E11" si="14">SUM(B11:D11)</f>
        <v>76658.690000000031</v>
      </c>
      <c r="F11" s="16"/>
      <c r="G11" s="7">
        <v>367855.66</v>
      </c>
      <c r="H11" s="7">
        <v>0</v>
      </c>
      <c r="I11" s="7">
        <v>-347563.78</v>
      </c>
      <c r="J11" s="7">
        <f t="shared" ref="J11" si="15">SUM(G11:I11)</f>
        <v>20291.879999999946</v>
      </c>
      <c r="K11" s="16"/>
      <c r="L11" s="7">
        <f t="shared" ref="L11" si="16">B11+G11</f>
        <v>672784.5</v>
      </c>
      <c r="M11" s="7">
        <f t="shared" ref="M11" si="17">C11+H11</f>
        <v>-851</v>
      </c>
      <c r="N11" s="7">
        <f t="shared" ref="N11" si="18">D11+I11</f>
        <v>-574982.93000000005</v>
      </c>
      <c r="O11" s="7">
        <f t="shared" ref="O11" si="19">E11+J11</f>
        <v>96950.569999999978</v>
      </c>
      <c r="P11" s="7"/>
      <c r="Q11" s="7">
        <f>ROUND(O11*0.1,2)</f>
        <v>9695.06</v>
      </c>
      <c r="R11" s="7">
        <f t="shared" ref="R11" si="20">ROUND(Q11*0.15,2)</f>
        <v>1454.26</v>
      </c>
      <c r="S11" s="7">
        <f t="shared" ref="S11" si="21">ROUND(Q11*0.85,2)</f>
        <v>8240.7999999999993</v>
      </c>
    </row>
    <row r="12" spans="1:19" ht="15" customHeight="1" x14ac:dyDescent="0.25">
      <c r="A12" s="24">
        <f t="shared" si="13"/>
        <v>44765</v>
      </c>
      <c r="B12" s="7">
        <v>193619.01</v>
      </c>
      <c r="C12" s="7">
        <v>-2547</v>
      </c>
      <c r="D12" s="7">
        <v>-209306.2</v>
      </c>
      <c r="E12" s="7">
        <f t="shared" ref="E12" si="22">SUM(B12:D12)</f>
        <v>-18234.190000000002</v>
      </c>
      <c r="F12" s="16"/>
      <c r="G12" s="7">
        <v>312979.61</v>
      </c>
      <c r="H12" s="7">
        <v>-91</v>
      </c>
      <c r="I12" s="7">
        <v>-272642.37</v>
      </c>
      <c r="J12" s="7">
        <f t="shared" ref="J12" si="23">SUM(G12:I12)</f>
        <v>40246.239999999991</v>
      </c>
      <c r="K12" s="16"/>
      <c r="L12" s="7">
        <f t="shared" ref="L12" si="24">B12+G12</f>
        <v>506598.62</v>
      </c>
      <c r="M12" s="7">
        <f t="shared" ref="M12" si="25">C12+H12</f>
        <v>-2638</v>
      </c>
      <c r="N12" s="7">
        <f t="shared" ref="N12" si="26">D12+I12</f>
        <v>-481948.57</v>
      </c>
      <c r="O12" s="7">
        <f t="shared" ref="O12" si="27">E12+J12</f>
        <v>22012.049999999988</v>
      </c>
      <c r="P12" s="7"/>
      <c r="Q12" s="7">
        <f>ROUND(O12*0.1,2)-0.01</f>
        <v>2201.1999999999998</v>
      </c>
      <c r="R12" s="7">
        <f t="shared" ref="R12" si="28">ROUND(Q12*0.15,2)</f>
        <v>330.18</v>
      </c>
      <c r="S12" s="7">
        <f t="shared" ref="S12" si="29">ROUND(Q12*0.85,2)</f>
        <v>1871.02</v>
      </c>
    </row>
    <row r="13" spans="1:19" ht="15" customHeight="1" x14ac:dyDescent="0.25">
      <c r="A13" s="24">
        <f t="shared" si="13"/>
        <v>44772</v>
      </c>
      <c r="B13" s="7">
        <v>258055.45</v>
      </c>
      <c r="C13" s="7">
        <v>-1610</v>
      </c>
      <c r="D13" s="7">
        <v>-202321.75</v>
      </c>
      <c r="E13" s="7">
        <f t="shared" ref="E13" si="30">SUM(B13:D13)</f>
        <v>54123.700000000012</v>
      </c>
      <c r="F13" s="16"/>
      <c r="G13" s="7">
        <v>320293.8</v>
      </c>
      <c r="H13" s="7">
        <v>0</v>
      </c>
      <c r="I13" s="7">
        <v>-271934.84100000001</v>
      </c>
      <c r="J13" s="7">
        <f t="shared" ref="J13" si="31">SUM(G13:I13)</f>
        <v>48358.958999999973</v>
      </c>
      <c r="K13" s="16"/>
      <c r="L13" s="7">
        <f t="shared" ref="L13" si="32">B13+G13</f>
        <v>578349.25</v>
      </c>
      <c r="M13" s="7">
        <f t="shared" ref="M13" si="33">C13+H13</f>
        <v>-1610</v>
      </c>
      <c r="N13" s="7">
        <f t="shared" ref="N13" si="34">D13+I13</f>
        <v>-474256.59100000001</v>
      </c>
      <c r="O13" s="7">
        <f t="shared" ref="O13" si="35">E13+J13</f>
        <v>102482.65899999999</v>
      </c>
      <c r="P13" s="7"/>
      <c r="Q13" s="7">
        <f t="shared" ref="Q13:Q18" si="36">ROUND(O13*0.1,2)</f>
        <v>10248.27</v>
      </c>
      <c r="R13" s="7">
        <f t="shared" ref="R13" si="37">ROUND(Q13*0.15,2)</f>
        <v>1537.24</v>
      </c>
      <c r="S13" s="7">
        <f t="shared" ref="S13" si="38">ROUND(Q13*0.85,2)</f>
        <v>8711.0300000000007</v>
      </c>
    </row>
    <row r="14" spans="1:19" ht="15" customHeight="1" x14ac:dyDescent="0.25">
      <c r="A14" s="24">
        <f t="shared" si="13"/>
        <v>44779</v>
      </c>
      <c r="B14" s="7">
        <v>340860.37</v>
      </c>
      <c r="C14" s="7">
        <v>-3750.5</v>
      </c>
      <c r="D14" s="7">
        <v>-340245.95</v>
      </c>
      <c r="E14" s="7">
        <f t="shared" ref="E14" si="39">SUM(B14:D14)</f>
        <v>-3136.0800000000163</v>
      </c>
      <c r="F14" s="16"/>
      <c r="G14" s="7">
        <v>289763.90999999997</v>
      </c>
      <c r="H14" s="7">
        <v>0</v>
      </c>
      <c r="I14" s="7">
        <v>-264574.84000000003</v>
      </c>
      <c r="J14" s="7">
        <f t="shared" ref="J14" si="40">SUM(G14:I14)</f>
        <v>25189.069999999949</v>
      </c>
      <c r="K14" s="16"/>
      <c r="L14" s="7">
        <f t="shared" ref="L14" si="41">B14+G14</f>
        <v>630624.28</v>
      </c>
      <c r="M14" s="7">
        <f t="shared" ref="M14" si="42">C14+H14</f>
        <v>-3750.5</v>
      </c>
      <c r="N14" s="7">
        <f t="shared" ref="N14" si="43">D14+I14</f>
        <v>-604820.79</v>
      </c>
      <c r="O14" s="7">
        <f t="shared" ref="O14" si="44">E14+J14</f>
        <v>22052.989999999932</v>
      </c>
      <c r="P14" s="7"/>
      <c r="Q14" s="7">
        <f t="shared" si="36"/>
        <v>2205.3000000000002</v>
      </c>
      <c r="R14" s="7">
        <f t="shared" ref="R14" si="45">ROUND(Q14*0.15,2)</f>
        <v>330.8</v>
      </c>
      <c r="S14" s="7">
        <f>ROUND(Q14*0.85,2)-0.01</f>
        <v>1874.5</v>
      </c>
    </row>
    <row r="15" spans="1:19" ht="15" customHeight="1" x14ac:dyDescent="0.25">
      <c r="A15" s="24">
        <f t="shared" si="13"/>
        <v>44786</v>
      </c>
      <c r="B15" s="7">
        <v>424463.8</v>
      </c>
      <c r="C15" s="7">
        <v>-8916</v>
      </c>
      <c r="D15" s="7">
        <v>-303664.95</v>
      </c>
      <c r="E15" s="7">
        <f t="shared" ref="E15" si="46">SUM(B15:D15)</f>
        <v>111882.84999999998</v>
      </c>
      <c r="F15" s="16"/>
      <c r="G15" s="7">
        <v>328429.01</v>
      </c>
      <c r="H15" s="7">
        <v>0</v>
      </c>
      <c r="I15" s="7">
        <v>-312559.49</v>
      </c>
      <c r="J15" s="7">
        <f t="shared" ref="J15" si="47">SUM(G15:I15)</f>
        <v>15869.520000000019</v>
      </c>
      <c r="K15" s="16"/>
      <c r="L15" s="7">
        <f t="shared" ref="L15" si="48">B15+G15</f>
        <v>752892.81</v>
      </c>
      <c r="M15" s="7">
        <f t="shared" ref="M15" si="49">C15+H15</f>
        <v>-8916</v>
      </c>
      <c r="N15" s="7">
        <f t="shared" ref="N15" si="50">D15+I15</f>
        <v>-616224.43999999994</v>
      </c>
      <c r="O15" s="7">
        <f t="shared" ref="O15" si="51">E15+J15</f>
        <v>127752.37</v>
      </c>
      <c r="P15" s="7"/>
      <c r="Q15" s="7">
        <f t="shared" si="36"/>
        <v>12775.24</v>
      </c>
      <c r="R15" s="7">
        <f t="shared" ref="R15" si="52">ROUND(Q15*0.15,2)</f>
        <v>1916.29</v>
      </c>
      <c r="S15" s="7">
        <f t="shared" ref="S15:S20" si="53">ROUND(Q15*0.85,2)</f>
        <v>10858.95</v>
      </c>
    </row>
    <row r="16" spans="1:19" ht="15" customHeight="1" x14ac:dyDescent="0.25">
      <c r="A16" s="24">
        <f t="shared" si="13"/>
        <v>44793</v>
      </c>
      <c r="B16" s="7">
        <v>325015.17</v>
      </c>
      <c r="C16" s="7">
        <v>-1711</v>
      </c>
      <c r="D16" s="7">
        <v>-273550.05</v>
      </c>
      <c r="E16" s="7">
        <f t="shared" ref="E16" si="54">SUM(B16:D16)</f>
        <v>49754.119999999995</v>
      </c>
      <c r="F16" s="16"/>
      <c r="G16" s="7">
        <v>410700.78</v>
      </c>
      <c r="H16" s="7">
        <v>-100</v>
      </c>
      <c r="I16" s="7">
        <v>-386280.27</v>
      </c>
      <c r="J16" s="7">
        <f t="shared" ref="J16" si="55">SUM(G16:I16)</f>
        <v>24320.510000000009</v>
      </c>
      <c r="K16" s="16"/>
      <c r="L16" s="7">
        <f t="shared" ref="L16" si="56">B16+G16</f>
        <v>735715.95</v>
      </c>
      <c r="M16" s="7">
        <f t="shared" ref="M16" si="57">C16+H16</f>
        <v>-1811</v>
      </c>
      <c r="N16" s="7">
        <f t="shared" ref="N16" si="58">D16+I16</f>
        <v>-659830.32000000007</v>
      </c>
      <c r="O16" s="7">
        <f t="shared" ref="O16" si="59">E16+J16</f>
        <v>74074.63</v>
      </c>
      <c r="P16" s="7"/>
      <c r="Q16" s="7">
        <f t="shared" si="36"/>
        <v>7407.46</v>
      </c>
      <c r="R16" s="7">
        <f t="shared" ref="R16" si="60">ROUND(Q16*0.15,2)</f>
        <v>1111.1199999999999</v>
      </c>
      <c r="S16" s="7">
        <f t="shared" si="53"/>
        <v>6296.34</v>
      </c>
    </row>
    <row r="17" spans="1:19" ht="15" customHeight="1" x14ac:dyDescent="0.25">
      <c r="A17" s="24">
        <f t="shared" si="13"/>
        <v>44800</v>
      </c>
      <c r="B17" s="7">
        <v>390356.57</v>
      </c>
      <c r="C17" s="7">
        <v>-8148</v>
      </c>
      <c r="D17" s="7">
        <v>-222412.4</v>
      </c>
      <c r="E17" s="7">
        <f t="shared" ref="E17" si="61">SUM(B17:D17)</f>
        <v>159796.17000000001</v>
      </c>
      <c r="F17" s="16"/>
      <c r="G17" s="7">
        <v>405266.39</v>
      </c>
      <c r="H17" s="7">
        <v>0</v>
      </c>
      <c r="I17" s="7">
        <v>-369311.44</v>
      </c>
      <c r="J17" s="7">
        <f t="shared" ref="J17" si="62">SUM(G17:I17)</f>
        <v>35954.950000000012</v>
      </c>
      <c r="K17" s="16"/>
      <c r="L17" s="7">
        <f t="shared" ref="L17" si="63">B17+G17</f>
        <v>795622.96</v>
      </c>
      <c r="M17" s="7">
        <f t="shared" ref="M17" si="64">C17+H17</f>
        <v>-8148</v>
      </c>
      <c r="N17" s="7">
        <f t="shared" ref="N17" si="65">D17+I17</f>
        <v>-591723.84</v>
      </c>
      <c r="O17" s="7">
        <f t="shared" ref="O17" si="66">E17+J17</f>
        <v>195751.12000000002</v>
      </c>
      <c r="P17" s="7"/>
      <c r="Q17" s="7">
        <f t="shared" si="36"/>
        <v>19575.11</v>
      </c>
      <c r="R17" s="7">
        <f t="shared" ref="R17" si="67">ROUND(Q17*0.15,2)</f>
        <v>2936.27</v>
      </c>
      <c r="S17" s="7">
        <f t="shared" si="53"/>
        <v>16638.84</v>
      </c>
    </row>
    <row r="18" spans="1:19" ht="15" customHeight="1" x14ac:dyDescent="0.25">
      <c r="A18" s="24">
        <f t="shared" si="13"/>
        <v>44807</v>
      </c>
      <c r="B18" s="7">
        <v>483882.93</v>
      </c>
      <c r="C18" s="7">
        <v>-12382</v>
      </c>
      <c r="D18" s="7">
        <v>-304350.40000000002</v>
      </c>
      <c r="E18" s="7">
        <f t="shared" ref="E18" si="68">SUM(B18:D18)</f>
        <v>167150.52999999997</v>
      </c>
      <c r="F18" s="16"/>
      <c r="G18" s="7">
        <v>593357.34</v>
      </c>
      <c r="H18" s="7">
        <v>-30</v>
      </c>
      <c r="I18" s="7">
        <v>-570035.65</v>
      </c>
      <c r="J18" s="7">
        <f t="shared" ref="J18" si="69">SUM(G18:I18)</f>
        <v>23291.689999999944</v>
      </c>
      <c r="K18" s="16"/>
      <c r="L18" s="7">
        <f t="shared" ref="L18" si="70">B18+G18</f>
        <v>1077240.27</v>
      </c>
      <c r="M18" s="7">
        <f t="shared" ref="M18" si="71">C18+H18</f>
        <v>-12412</v>
      </c>
      <c r="N18" s="7">
        <f t="shared" ref="N18" si="72">D18+I18</f>
        <v>-874386.05</v>
      </c>
      <c r="O18" s="7">
        <f t="shared" ref="O18" si="73">E18+J18</f>
        <v>190442.21999999991</v>
      </c>
      <c r="P18" s="7"/>
      <c r="Q18" s="7">
        <f t="shared" si="36"/>
        <v>19044.22</v>
      </c>
      <c r="R18" s="7">
        <f t="shared" ref="R18" si="74">ROUND(Q18*0.15,2)</f>
        <v>2856.63</v>
      </c>
      <c r="S18" s="7">
        <f t="shared" si="53"/>
        <v>16187.59</v>
      </c>
    </row>
    <row r="19" spans="1:19" ht="15" customHeight="1" x14ac:dyDescent="0.25">
      <c r="A19" s="24">
        <f t="shared" si="13"/>
        <v>44814</v>
      </c>
      <c r="B19" s="7">
        <v>706199.23</v>
      </c>
      <c r="C19" s="7">
        <v>-13243.45</v>
      </c>
      <c r="D19" s="7">
        <v>-513620.35</v>
      </c>
      <c r="E19" s="7">
        <f t="shared" ref="E19" si="75">SUM(B19:D19)</f>
        <v>179335.43000000005</v>
      </c>
      <c r="F19" s="16"/>
      <c r="G19" s="7">
        <v>629881.69999999995</v>
      </c>
      <c r="H19" s="7">
        <v>0</v>
      </c>
      <c r="I19" s="7">
        <v>-544412.9</v>
      </c>
      <c r="J19" s="7">
        <f t="shared" ref="J19" si="76">SUM(G19:I19)</f>
        <v>85468.79999999993</v>
      </c>
      <c r="K19" s="16"/>
      <c r="L19" s="7">
        <f t="shared" ref="L19" si="77">B19+G19</f>
        <v>1336080.93</v>
      </c>
      <c r="M19" s="7">
        <f t="shared" ref="M19" si="78">C19+H19</f>
        <v>-13243.45</v>
      </c>
      <c r="N19" s="7">
        <f t="shared" ref="N19" si="79">D19+I19</f>
        <v>-1058033.25</v>
      </c>
      <c r="O19" s="7">
        <f t="shared" ref="O19" si="80">E19+J19</f>
        <v>264804.23</v>
      </c>
      <c r="P19" s="7"/>
      <c r="Q19" s="7">
        <f t="shared" ref="Q19" si="81">ROUND(O19*0.1,2)</f>
        <v>26480.42</v>
      </c>
      <c r="R19" s="7">
        <f t="shared" ref="R19" si="82">ROUND(Q19*0.15,2)</f>
        <v>3972.06</v>
      </c>
      <c r="S19" s="7">
        <f t="shared" si="53"/>
        <v>22508.36</v>
      </c>
    </row>
    <row r="20" spans="1:19" ht="15" customHeight="1" x14ac:dyDescent="0.25">
      <c r="A20" s="24">
        <f t="shared" si="13"/>
        <v>44821</v>
      </c>
      <c r="B20" s="7">
        <v>642792.75</v>
      </c>
      <c r="C20" s="7">
        <v>-6564</v>
      </c>
      <c r="D20" s="7">
        <v>-573627.05000000005</v>
      </c>
      <c r="E20" s="7">
        <f t="shared" ref="E20" si="83">SUM(B20:D20)</f>
        <v>62601.699999999953</v>
      </c>
      <c r="F20" s="16"/>
      <c r="G20" s="7">
        <v>874939.47</v>
      </c>
      <c r="H20" s="7">
        <v>0</v>
      </c>
      <c r="I20" s="7">
        <v>-795180.32</v>
      </c>
      <c r="J20" s="7">
        <f t="shared" ref="J20" si="84">SUM(G20:I20)</f>
        <v>79759.150000000023</v>
      </c>
      <c r="K20" s="16"/>
      <c r="L20" s="7">
        <f t="shared" ref="L20" si="85">B20+G20</f>
        <v>1517732.22</v>
      </c>
      <c r="M20" s="7">
        <f t="shared" ref="M20" si="86">C20+H20</f>
        <v>-6564</v>
      </c>
      <c r="N20" s="7">
        <f t="shared" ref="N20" si="87">D20+I20</f>
        <v>-1368807.37</v>
      </c>
      <c r="O20" s="7">
        <f t="shared" ref="O20" si="88">E20+J20</f>
        <v>142360.84999999998</v>
      </c>
      <c r="P20" s="7"/>
      <c r="Q20" s="7">
        <f>ROUND(O20*0.1,2)-0.01</f>
        <v>14236.08</v>
      </c>
      <c r="R20" s="7">
        <f t="shared" ref="R20" si="89">ROUND(Q20*0.15,2)</f>
        <v>2135.41</v>
      </c>
      <c r="S20" s="7">
        <f t="shared" si="53"/>
        <v>12100.67</v>
      </c>
    </row>
    <row r="21" spans="1:19" ht="15" customHeight="1" x14ac:dyDescent="0.25">
      <c r="A21" s="24">
        <f t="shared" si="13"/>
        <v>44828</v>
      </c>
      <c r="B21" s="7">
        <v>1023154.15</v>
      </c>
      <c r="C21" s="7">
        <v>-332955.5</v>
      </c>
      <c r="D21" s="7">
        <v>-534893.80000000005</v>
      </c>
      <c r="E21" s="7">
        <f t="shared" ref="E21" si="90">SUM(B21:D21)</f>
        <v>155304.84999999998</v>
      </c>
      <c r="F21" s="16"/>
      <c r="G21" s="7">
        <v>1096188.28</v>
      </c>
      <c r="H21" s="7">
        <v>-20</v>
      </c>
      <c r="I21" s="7">
        <v>-1106156.3899999999</v>
      </c>
      <c r="J21" s="7">
        <f t="shared" ref="J21" si="91">SUM(G21:I21)</f>
        <v>-9988.1099999998696</v>
      </c>
      <c r="K21" s="16"/>
      <c r="L21" s="7">
        <f t="shared" ref="L21" si="92">B21+G21</f>
        <v>2119342.4300000002</v>
      </c>
      <c r="M21" s="7">
        <f t="shared" ref="M21" si="93">C21+H21</f>
        <v>-332975.5</v>
      </c>
      <c r="N21" s="7">
        <f t="shared" ref="N21" si="94">D21+I21</f>
        <v>-1641050.19</v>
      </c>
      <c r="O21" s="7">
        <f t="shared" ref="O21" si="95">E21+J21</f>
        <v>145316.74000000011</v>
      </c>
      <c r="P21" s="7"/>
      <c r="Q21" s="7">
        <f>ROUND(O21*0.1,2)</f>
        <v>14531.67</v>
      </c>
      <c r="R21" s="7">
        <f t="shared" ref="R21" si="96">ROUND(Q21*0.15,2)</f>
        <v>2179.75</v>
      </c>
      <c r="S21" s="7">
        <f t="shared" ref="S21" si="97">ROUND(Q21*0.85,2)</f>
        <v>12351.92</v>
      </c>
    </row>
    <row r="22" spans="1:19" ht="15" customHeight="1" x14ac:dyDescent="0.25">
      <c r="A22" s="24">
        <f t="shared" si="13"/>
        <v>44835</v>
      </c>
      <c r="B22" s="7">
        <v>689899.62</v>
      </c>
      <c r="C22" s="7">
        <v>-31699</v>
      </c>
      <c r="D22" s="7">
        <v>-531270.85</v>
      </c>
      <c r="E22" s="7">
        <f t="shared" ref="E22" si="98">SUM(B22:D22)</f>
        <v>126929.77000000002</v>
      </c>
      <c r="F22" s="16"/>
      <c r="G22" s="7">
        <v>1026140.71</v>
      </c>
      <c r="H22" s="7">
        <v>-250</v>
      </c>
      <c r="I22" s="7">
        <v>-960091.91</v>
      </c>
      <c r="J22" s="7">
        <f t="shared" ref="J22" si="99">SUM(G22:I22)</f>
        <v>65798.79999999993</v>
      </c>
      <c r="K22" s="16"/>
      <c r="L22" s="7">
        <f t="shared" ref="L22" si="100">B22+G22</f>
        <v>1716040.33</v>
      </c>
      <c r="M22" s="7">
        <f t="shared" ref="M22" si="101">C22+H22</f>
        <v>-31949</v>
      </c>
      <c r="N22" s="7">
        <f t="shared" ref="N22" si="102">D22+I22</f>
        <v>-1491362.76</v>
      </c>
      <c r="O22" s="7">
        <f t="shared" ref="O22" si="103">E22+J22</f>
        <v>192728.56999999995</v>
      </c>
      <c r="P22" s="7"/>
      <c r="Q22" s="7">
        <f>ROUND(O22*0.1,2)</f>
        <v>19272.86</v>
      </c>
      <c r="R22" s="7">
        <f t="shared" ref="R22" si="104">ROUND(Q22*0.15,2)</f>
        <v>2890.93</v>
      </c>
      <c r="S22" s="7">
        <f t="shared" ref="S22" si="105">ROUND(Q22*0.85,2)</f>
        <v>16381.93</v>
      </c>
    </row>
    <row r="23" spans="1:19" ht="15" customHeight="1" x14ac:dyDescent="0.25">
      <c r="A23" s="24">
        <f t="shared" si="13"/>
        <v>44842</v>
      </c>
      <c r="B23" s="7">
        <v>611773.1100000001</v>
      </c>
      <c r="C23" s="7">
        <v>-15162.05</v>
      </c>
      <c r="D23" s="7">
        <v>-514838.79999999993</v>
      </c>
      <c r="E23" s="7">
        <f t="shared" ref="E23" si="106">SUM(B23:D23)</f>
        <v>81772.260000000126</v>
      </c>
      <c r="F23" s="16"/>
      <c r="G23" s="7">
        <v>1431474.08</v>
      </c>
      <c r="H23" s="7">
        <v>-110</v>
      </c>
      <c r="I23" s="7">
        <v>-1354421.04</v>
      </c>
      <c r="J23" s="7">
        <f t="shared" ref="J23" si="107">SUM(G23:I23)</f>
        <v>76943.040000000037</v>
      </c>
      <c r="K23" s="16"/>
      <c r="L23" s="7">
        <f t="shared" ref="L23" si="108">B23+G23</f>
        <v>2043247.1900000002</v>
      </c>
      <c r="M23" s="7">
        <f t="shared" ref="M23" si="109">C23+H23</f>
        <v>-15272.05</v>
      </c>
      <c r="N23" s="7">
        <f t="shared" ref="N23" si="110">D23+I23</f>
        <v>-1869259.8399999999</v>
      </c>
      <c r="O23" s="7">
        <f t="shared" ref="O23" si="111">E23+J23</f>
        <v>158715.30000000016</v>
      </c>
      <c r="P23" s="7"/>
      <c r="Q23" s="7">
        <f>ROUND(O23*0.1,2)</f>
        <v>15871.53</v>
      </c>
      <c r="R23" s="7">
        <f t="shared" ref="R23" si="112">ROUND(Q23*0.15,2)</f>
        <v>2380.73</v>
      </c>
      <c r="S23" s="7">
        <f t="shared" ref="S23" si="113">ROUND(Q23*0.85,2)</f>
        <v>13490.8</v>
      </c>
    </row>
    <row r="24" spans="1:19" ht="15" customHeight="1" x14ac:dyDescent="0.25">
      <c r="A24" s="24">
        <f t="shared" si="13"/>
        <v>44849</v>
      </c>
      <c r="B24" s="7">
        <v>652367.5</v>
      </c>
      <c r="C24" s="7">
        <v>-18473</v>
      </c>
      <c r="D24" s="7">
        <v>-512784.35</v>
      </c>
      <c r="E24" s="7">
        <f t="shared" ref="E24" si="114">SUM(B24:D24)</f>
        <v>121110.15000000002</v>
      </c>
      <c r="F24" s="16"/>
      <c r="G24" s="7">
        <v>1220323.1100000001</v>
      </c>
      <c r="H24" s="7">
        <v>0</v>
      </c>
      <c r="I24" s="7">
        <v>-1195560.23</v>
      </c>
      <c r="J24" s="7">
        <f t="shared" ref="J24" si="115">SUM(G24:I24)</f>
        <v>24762.880000000121</v>
      </c>
      <c r="K24" s="16"/>
      <c r="L24" s="7">
        <f t="shared" ref="L24" si="116">B24+G24</f>
        <v>1872690.61</v>
      </c>
      <c r="M24" s="7">
        <f t="shared" ref="M24" si="117">C24+H24</f>
        <v>-18473</v>
      </c>
      <c r="N24" s="7">
        <f t="shared" ref="N24" si="118">D24+I24</f>
        <v>-1708344.58</v>
      </c>
      <c r="O24" s="7">
        <f t="shared" ref="O24" si="119">E24+J24</f>
        <v>145873.03000000014</v>
      </c>
      <c r="P24" s="7"/>
      <c r="Q24" s="7">
        <f>ROUND(O24*0.1,2)+0.01</f>
        <v>14587.31</v>
      </c>
      <c r="R24" s="7">
        <f t="shared" ref="R24" si="120">ROUND(Q24*0.15,2)</f>
        <v>2188.1</v>
      </c>
      <c r="S24" s="7">
        <f t="shared" ref="S24" si="121">ROUND(Q24*0.85,2)</f>
        <v>12399.21</v>
      </c>
    </row>
    <row r="25" spans="1:19" ht="15" customHeight="1" x14ac:dyDescent="0.25">
      <c r="A25" s="24">
        <f t="shared" si="13"/>
        <v>44856</v>
      </c>
      <c r="B25" s="7">
        <v>684384.84</v>
      </c>
      <c r="C25" s="7">
        <v>-4592</v>
      </c>
      <c r="D25" s="7">
        <v>-610172.80000000005</v>
      </c>
      <c r="E25" s="7">
        <f t="shared" ref="E25" si="122">SUM(B25:D25)</f>
        <v>69620.039999999921</v>
      </c>
      <c r="F25" s="16"/>
      <c r="G25" s="7">
        <v>1379355.24</v>
      </c>
      <c r="H25" s="7">
        <v>-76</v>
      </c>
      <c r="I25" s="7">
        <v>-1198669.67</v>
      </c>
      <c r="J25" s="7">
        <f t="shared" ref="J25" si="123">SUM(G25:I25)</f>
        <v>180609.57000000007</v>
      </c>
      <c r="K25" s="16"/>
      <c r="L25" s="7">
        <f t="shared" ref="L25" si="124">B25+G25</f>
        <v>2063740.08</v>
      </c>
      <c r="M25" s="7">
        <f t="shared" ref="M25" si="125">C25+H25</f>
        <v>-4668</v>
      </c>
      <c r="N25" s="7">
        <f t="shared" ref="N25" si="126">D25+I25</f>
        <v>-1808842.47</v>
      </c>
      <c r="O25" s="7">
        <f t="shared" ref="O25" si="127">E25+J25</f>
        <v>250229.61</v>
      </c>
      <c r="P25" s="7"/>
      <c r="Q25" s="7">
        <f>ROUND(O25*0.1,2)</f>
        <v>25022.959999999999</v>
      </c>
      <c r="R25" s="7">
        <f t="shared" ref="R25" si="128">ROUND(Q25*0.15,2)</f>
        <v>3753.44</v>
      </c>
      <c r="S25" s="7">
        <f t="shared" ref="S25" si="129">ROUND(Q25*0.85,2)</f>
        <v>21269.52</v>
      </c>
    </row>
    <row r="26" spans="1:19" ht="15" customHeight="1" x14ac:dyDescent="0.25">
      <c r="A26" s="24">
        <f t="shared" si="13"/>
        <v>44863</v>
      </c>
      <c r="B26" s="7">
        <v>550835.36</v>
      </c>
      <c r="C26" s="7">
        <v>-5236</v>
      </c>
      <c r="D26" s="7">
        <v>-540380.25</v>
      </c>
      <c r="E26" s="7">
        <f t="shared" ref="E26" si="130">SUM(B26:D26)</f>
        <v>5219.109999999986</v>
      </c>
      <c r="F26" s="16"/>
      <c r="G26" s="7">
        <v>1081014.45</v>
      </c>
      <c r="H26" s="7">
        <v>0</v>
      </c>
      <c r="I26" s="7">
        <v>-877441.44</v>
      </c>
      <c r="J26" s="7">
        <f t="shared" ref="J26" si="131">SUM(G26:I26)</f>
        <v>203573.01</v>
      </c>
      <c r="K26" s="16"/>
      <c r="L26" s="7">
        <f t="shared" ref="L26" si="132">B26+G26</f>
        <v>1631849.81</v>
      </c>
      <c r="M26" s="7">
        <f t="shared" ref="M26" si="133">C26+H26</f>
        <v>-5236</v>
      </c>
      <c r="N26" s="7">
        <f t="shared" ref="N26" si="134">D26+I26</f>
        <v>-1417821.69</v>
      </c>
      <c r="O26" s="7">
        <f t="shared" ref="O26" si="135">E26+J26</f>
        <v>208792.12</v>
      </c>
      <c r="P26" s="7"/>
      <c r="Q26" s="7">
        <f>ROUND(O26*0.1,2)</f>
        <v>20879.21</v>
      </c>
      <c r="R26" s="7">
        <f t="shared" ref="R26" si="136">ROUND(Q26*0.15,2)</f>
        <v>3131.88</v>
      </c>
      <c r="S26" s="7">
        <f t="shared" ref="S26" si="137">ROUND(Q26*0.85,2)</f>
        <v>17747.330000000002</v>
      </c>
    </row>
    <row r="27" spans="1:19" ht="15" customHeight="1" x14ac:dyDescent="0.25">
      <c r="A27" s="24">
        <f t="shared" si="13"/>
        <v>44870</v>
      </c>
      <c r="B27" s="7">
        <v>545604.87</v>
      </c>
      <c r="C27" s="7">
        <v>-15186.5</v>
      </c>
      <c r="D27" s="7">
        <v>-629998.25</v>
      </c>
      <c r="E27" s="7">
        <f t="shared" ref="E27" si="138">SUM(B27:D27)</f>
        <v>-99579.88</v>
      </c>
      <c r="F27" s="16"/>
      <c r="G27" s="7">
        <v>1144387.26</v>
      </c>
      <c r="H27" s="7">
        <v>0</v>
      </c>
      <c r="I27" s="7">
        <v>-1342546.41</v>
      </c>
      <c r="J27" s="7">
        <f t="shared" ref="J27" si="139">SUM(G27:I27)</f>
        <v>-198159.14999999991</v>
      </c>
      <c r="K27" s="16"/>
      <c r="L27" s="7">
        <f t="shared" ref="L27" si="140">B27+G27</f>
        <v>1689992.13</v>
      </c>
      <c r="M27" s="7">
        <f t="shared" ref="M27" si="141">C27+H27</f>
        <v>-15186.5</v>
      </c>
      <c r="N27" s="7">
        <f t="shared" ref="N27" si="142">D27+I27</f>
        <v>-1972544.66</v>
      </c>
      <c r="O27" s="7">
        <f t="shared" ref="O27" si="143">E27+J27</f>
        <v>-297739.02999999991</v>
      </c>
      <c r="P27" s="7"/>
      <c r="Q27" s="7">
        <f>ROUND(O27*0.1,2)</f>
        <v>-29773.9</v>
      </c>
      <c r="R27" s="7">
        <f>ROUND(Q27*0.15,2)+0.01</f>
        <v>-4466.08</v>
      </c>
      <c r="S27" s="7">
        <f t="shared" ref="S27" si="144">ROUND(Q27*0.85,2)</f>
        <v>-25307.82</v>
      </c>
    </row>
    <row r="28" spans="1:19" ht="15" customHeight="1" x14ac:dyDescent="0.25">
      <c r="A28" s="24">
        <f t="shared" si="13"/>
        <v>44877</v>
      </c>
      <c r="B28" s="7">
        <v>708762.16</v>
      </c>
      <c r="C28" s="7">
        <v>-13794.5</v>
      </c>
      <c r="D28" s="7">
        <v>-678926.75</v>
      </c>
      <c r="E28" s="7">
        <f t="shared" ref="E28" si="145">SUM(B28:D28)</f>
        <v>16040.910000000033</v>
      </c>
      <c r="F28" s="16"/>
      <c r="G28" s="7">
        <v>1152214.3299999998</v>
      </c>
      <c r="H28" s="7">
        <v>-17</v>
      </c>
      <c r="I28" s="7">
        <v>-983553</v>
      </c>
      <c r="J28" s="7">
        <f t="shared" ref="J28" si="146">SUM(G28:I28)</f>
        <v>168644.32999999984</v>
      </c>
      <c r="K28" s="16"/>
      <c r="L28" s="7">
        <f t="shared" ref="L28" si="147">B28+G28</f>
        <v>1860976.4899999998</v>
      </c>
      <c r="M28" s="7">
        <f t="shared" ref="M28" si="148">C28+H28</f>
        <v>-13811.5</v>
      </c>
      <c r="N28" s="7">
        <f t="shared" ref="N28" si="149">D28+I28</f>
        <v>-1662479.75</v>
      </c>
      <c r="O28" s="7">
        <f t="shared" ref="O28" si="150">E28+J28</f>
        <v>184685.23999999987</v>
      </c>
      <c r="P28" s="7"/>
      <c r="Q28" s="7">
        <f>ROUND(O28*0.1,2)</f>
        <v>18468.52</v>
      </c>
      <c r="R28" s="7">
        <f t="shared" ref="R28:R34" si="151">ROUND(Q28*0.15,2)</f>
        <v>2770.28</v>
      </c>
      <c r="S28" s="7">
        <f t="shared" ref="S28" si="152">ROUND(Q28*0.85,2)</f>
        <v>15698.24</v>
      </c>
    </row>
    <row r="29" spans="1:19" ht="15" customHeight="1" x14ac:dyDescent="0.25">
      <c r="A29" s="24">
        <f t="shared" si="13"/>
        <v>44884</v>
      </c>
      <c r="B29" s="7">
        <v>529210.94999999995</v>
      </c>
      <c r="C29" s="7">
        <v>-7890.9</v>
      </c>
      <c r="D29" s="7">
        <v>-458314.85</v>
      </c>
      <c r="E29" s="7">
        <f t="shared" ref="E29" si="153">SUM(B29:D29)</f>
        <v>63005.199999999953</v>
      </c>
      <c r="F29" s="16"/>
      <c r="G29" s="7">
        <v>1106125.05</v>
      </c>
      <c r="H29" s="7">
        <v>-11100</v>
      </c>
      <c r="I29" s="7">
        <v>-1131716.6000000001</v>
      </c>
      <c r="J29" s="7">
        <f t="shared" ref="J29" si="154">SUM(G29:I29)</f>
        <v>-36691.550000000047</v>
      </c>
      <c r="K29" s="16"/>
      <c r="L29" s="7">
        <f t="shared" ref="L29" si="155">B29+G29</f>
        <v>1635336</v>
      </c>
      <c r="M29" s="7">
        <f t="shared" ref="M29" si="156">C29+H29</f>
        <v>-18990.900000000001</v>
      </c>
      <c r="N29" s="7">
        <f t="shared" ref="N29" si="157">D29+I29</f>
        <v>-1590031.4500000002</v>
      </c>
      <c r="O29" s="7">
        <f t="shared" ref="O29" si="158">E29+J29</f>
        <v>26313.649999999907</v>
      </c>
      <c r="P29" s="7"/>
      <c r="Q29" s="7">
        <f>ROUND(O29*0.1,2)+0.01</f>
        <v>2631.3700000000003</v>
      </c>
      <c r="R29" s="7">
        <f t="shared" si="151"/>
        <v>394.71</v>
      </c>
      <c r="S29" s="7">
        <f t="shared" ref="S29" si="159">ROUND(Q29*0.85,2)</f>
        <v>2236.66</v>
      </c>
    </row>
    <row r="30" spans="1:19" ht="15" customHeight="1" x14ac:dyDescent="0.25">
      <c r="A30" s="24">
        <f t="shared" si="13"/>
        <v>44891</v>
      </c>
      <c r="B30" s="7">
        <v>749580.24</v>
      </c>
      <c r="C30" s="7">
        <v>-17756</v>
      </c>
      <c r="D30" s="7">
        <v>-618758.9</v>
      </c>
      <c r="E30" s="7">
        <f t="shared" ref="E30" si="160">SUM(B30:D30)</f>
        <v>113065.33999999997</v>
      </c>
      <c r="F30" s="16"/>
      <c r="G30" s="7">
        <v>1000998.6599999999</v>
      </c>
      <c r="H30" s="7">
        <v>-112.5</v>
      </c>
      <c r="I30" s="7">
        <v>-1155761.18</v>
      </c>
      <c r="J30" s="7">
        <f t="shared" ref="J30" si="161">SUM(G30:I30)</f>
        <v>-154875.02000000002</v>
      </c>
      <c r="K30" s="16"/>
      <c r="L30" s="7">
        <f t="shared" ref="L30" si="162">B30+G30</f>
        <v>1750578.9</v>
      </c>
      <c r="M30" s="7">
        <f t="shared" ref="M30" si="163">C30+H30</f>
        <v>-17868.5</v>
      </c>
      <c r="N30" s="7">
        <f t="shared" ref="N30" si="164">D30+I30</f>
        <v>-1774520.08</v>
      </c>
      <c r="O30" s="7">
        <f t="shared" ref="O30" si="165">E30+J30</f>
        <v>-41809.680000000051</v>
      </c>
      <c r="P30" s="7"/>
      <c r="Q30" s="7">
        <f>ROUND(O30*0.1,2)</f>
        <v>-4180.97</v>
      </c>
      <c r="R30" s="7">
        <f t="shared" si="151"/>
        <v>-627.15</v>
      </c>
      <c r="S30" s="7">
        <f t="shared" ref="S30" si="166">ROUND(Q30*0.85,2)</f>
        <v>-3553.82</v>
      </c>
    </row>
    <row r="31" spans="1:19" ht="15" customHeight="1" x14ac:dyDescent="0.25">
      <c r="A31" s="24">
        <f t="shared" si="13"/>
        <v>44898</v>
      </c>
      <c r="B31" s="7">
        <v>591477.81000000006</v>
      </c>
      <c r="C31" s="7">
        <v>-7773.4</v>
      </c>
      <c r="D31" s="7">
        <v>-664114.80000000005</v>
      </c>
      <c r="E31" s="7">
        <f t="shared" ref="E31" si="167">SUM(B31:D31)</f>
        <v>-80410.390000000014</v>
      </c>
      <c r="F31" s="16"/>
      <c r="G31" s="7">
        <v>861417.70000000007</v>
      </c>
      <c r="H31" s="7">
        <v>0</v>
      </c>
      <c r="I31" s="7">
        <v>-951161.07000000007</v>
      </c>
      <c r="J31" s="7">
        <f t="shared" ref="J31" si="168">SUM(G31:I31)</f>
        <v>-89743.37</v>
      </c>
      <c r="K31" s="16"/>
      <c r="L31" s="7">
        <f t="shared" ref="L31:N32" si="169">B31+G31</f>
        <v>1452895.5100000002</v>
      </c>
      <c r="M31" s="7">
        <f t="shared" si="169"/>
        <v>-7773.4</v>
      </c>
      <c r="N31" s="7">
        <f t="shared" si="169"/>
        <v>-1615275.87</v>
      </c>
      <c r="O31" s="7">
        <f t="shared" ref="O31" si="170">E31+J31</f>
        <v>-170153.76</v>
      </c>
      <c r="P31" s="7"/>
      <c r="Q31" s="7">
        <f>ROUND(O31*0.1,2)+0.01</f>
        <v>-17015.370000000003</v>
      </c>
      <c r="R31" s="7">
        <f t="shared" si="151"/>
        <v>-2552.31</v>
      </c>
      <c r="S31" s="7">
        <f t="shared" ref="S31" si="171">ROUND(Q31*0.85,2)</f>
        <v>-14463.06</v>
      </c>
    </row>
    <row r="32" spans="1:19" ht="15" customHeight="1" x14ac:dyDescent="0.25">
      <c r="A32" s="24">
        <f t="shared" si="13"/>
        <v>44905</v>
      </c>
      <c r="B32" s="7">
        <v>614096.68000000005</v>
      </c>
      <c r="C32" s="7">
        <v>-51424.75</v>
      </c>
      <c r="D32" s="7">
        <v>-547655.85000000009</v>
      </c>
      <c r="E32" s="7">
        <f t="shared" ref="E32" si="172">SUM(B32:D32)</f>
        <v>15016.079999999958</v>
      </c>
      <c r="F32" s="16"/>
      <c r="G32" s="7">
        <v>778468.97</v>
      </c>
      <c r="H32" s="7">
        <v>0</v>
      </c>
      <c r="I32" s="7">
        <v>-678586.96</v>
      </c>
      <c r="J32" s="7">
        <f t="shared" ref="J32" si="173">SUM(G32:I32)</f>
        <v>99882.010000000009</v>
      </c>
      <c r="K32" s="16"/>
      <c r="L32" s="7">
        <f t="shared" si="169"/>
        <v>1392565.65</v>
      </c>
      <c r="M32" s="7">
        <f t="shared" si="169"/>
        <v>-51424.75</v>
      </c>
      <c r="N32" s="7">
        <f t="shared" si="169"/>
        <v>-1226242.81</v>
      </c>
      <c r="O32" s="7">
        <f t="shared" ref="O32" si="174">E32+J32</f>
        <v>114898.08999999997</v>
      </c>
      <c r="P32" s="7"/>
      <c r="Q32" s="7">
        <f>ROUND(O32*0.1,2)-0.01</f>
        <v>11489.8</v>
      </c>
      <c r="R32" s="7">
        <f t="shared" si="151"/>
        <v>1723.47</v>
      </c>
      <c r="S32" s="7">
        <f t="shared" ref="S32" si="175">ROUND(Q32*0.85,2)</f>
        <v>9766.33</v>
      </c>
    </row>
    <row r="33" spans="1:19" ht="15" customHeight="1" x14ac:dyDescent="0.25">
      <c r="A33" s="24">
        <f t="shared" si="13"/>
        <v>44912</v>
      </c>
      <c r="B33" s="7">
        <v>566255.86</v>
      </c>
      <c r="C33" s="7">
        <v>-16139.2</v>
      </c>
      <c r="D33" s="7">
        <v>-386639.80000000005</v>
      </c>
      <c r="E33" s="7">
        <f t="shared" ref="E33" si="176">SUM(B33:D33)</f>
        <v>163476.85999999999</v>
      </c>
      <c r="F33" s="16"/>
      <c r="G33" s="7">
        <v>729767.78</v>
      </c>
      <c r="H33" s="7">
        <v>0</v>
      </c>
      <c r="I33" s="7">
        <v>-783895.64</v>
      </c>
      <c r="J33" s="7">
        <f t="shared" ref="J33" si="177">SUM(G33:I33)</f>
        <v>-54127.859999999986</v>
      </c>
      <c r="K33" s="16"/>
      <c r="L33" s="7">
        <f t="shared" ref="L33" si="178">B33+G33</f>
        <v>1296023.6400000001</v>
      </c>
      <c r="M33" s="7">
        <f t="shared" ref="M33" si="179">C33+H33</f>
        <v>-16139.2</v>
      </c>
      <c r="N33" s="7">
        <f t="shared" ref="N33" si="180">D33+I33</f>
        <v>-1170535.44</v>
      </c>
      <c r="O33" s="7">
        <f t="shared" ref="O33" si="181">E33+J33</f>
        <v>109349</v>
      </c>
      <c r="P33" s="7"/>
      <c r="Q33" s="7">
        <f>ROUND(O33*0.1,2)</f>
        <v>10934.9</v>
      </c>
      <c r="R33" s="7">
        <f t="shared" si="151"/>
        <v>1640.24</v>
      </c>
      <c r="S33" s="7">
        <f>ROUND(Q33*0.85,2)-0.01</f>
        <v>9294.66</v>
      </c>
    </row>
    <row r="34" spans="1:19" ht="15" customHeight="1" x14ac:dyDescent="0.25">
      <c r="A34" s="24">
        <f t="shared" si="13"/>
        <v>44919</v>
      </c>
      <c r="B34" s="7">
        <v>392118.32999999996</v>
      </c>
      <c r="C34" s="7">
        <v>-1655</v>
      </c>
      <c r="D34" s="7">
        <v>-402269.05</v>
      </c>
      <c r="E34" s="7">
        <f t="shared" ref="E34" si="182">SUM(B34:D34)</f>
        <v>-11805.72000000003</v>
      </c>
      <c r="F34" s="16"/>
      <c r="G34" s="7">
        <v>634719.32999999996</v>
      </c>
      <c r="H34" s="7">
        <v>0</v>
      </c>
      <c r="I34" s="7">
        <v>-698010.84</v>
      </c>
      <c r="J34" s="7">
        <f t="shared" ref="J34" si="183">SUM(G34:I34)</f>
        <v>-63291.510000000009</v>
      </c>
      <c r="K34" s="16"/>
      <c r="L34" s="7">
        <f t="shared" ref="L34" si="184">B34+G34</f>
        <v>1026837.6599999999</v>
      </c>
      <c r="M34" s="7">
        <f t="shared" ref="M34" si="185">C34+H34</f>
        <v>-1655</v>
      </c>
      <c r="N34" s="7">
        <f t="shared" ref="N34" si="186">D34+I34</f>
        <v>-1100279.8899999999</v>
      </c>
      <c r="O34" s="7">
        <f t="shared" ref="O34" si="187">E34+J34</f>
        <v>-75097.23000000004</v>
      </c>
      <c r="P34" s="7"/>
      <c r="Q34" s="7">
        <f>ROUND(O34*0.1,2)</f>
        <v>-7509.72</v>
      </c>
      <c r="R34" s="7">
        <f t="shared" si="151"/>
        <v>-1126.46</v>
      </c>
      <c r="S34" s="7">
        <f t="shared" ref="S34:S39" si="188">ROUND(Q34*0.85,2)</f>
        <v>-6383.26</v>
      </c>
    </row>
    <row r="35" spans="1:19" ht="15" customHeight="1" x14ac:dyDescent="0.25">
      <c r="A35" s="24">
        <f t="shared" si="13"/>
        <v>44926</v>
      </c>
      <c r="B35" s="7">
        <v>635772.58000000007</v>
      </c>
      <c r="C35" s="7">
        <v>-10578.75</v>
      </c>
      <c r="D35" s="7">
        <v>-460166.45</v>
      </c>
      <c r="E35" s="7">
        <f t="shared" ref="E35" si="189">SUM(B35:D35)</f>
        <v>165027.38000000006</v>
      </c>
      <c r="F35" s="16"/>
      <c r="G35" s="7">
        <v>844125.95</v>
      </c>
      <c r="H35" s="7">
        <v>-50</v>
      </c>
      <c r="I35" s="7">
        <v>-608513.09</v>
      </c>
      <c r="J35" s="7">
        <f t="shared" ref="J35" si="190">SUM(G35:I35)</f>
        <v>235562.86</v>
      </c>
      <c r="K35" s="16"/>
      <c r="L35" s="7">
        <f t="shared" ref="L35" si="191">B35+G35</f>
        <v>1479898.53</v>
      </c>
      <c r="M35" s="7">
        <f t="shared" ref="M35" si="192">C35+H35</f>
        <v>-10628.75</v>
      </c>
      <c r="N35" s="7">
        <f t="shared" ref="N35" si="193">D35+I35</f>
        <v>-1068679.54</v>
      </c>
      <c r="O35" s="7">
        <f t="shared" ref="O35" si="194">E35+J35</f>
        <v>400590.24000000005</v>
      </c>
      <c r="P35" s="7"/>
      <c r="Q35" s="7">
        <f>ROUND(O35*0.1,2)</f>
        <v>40059.019999999997</v>
      </c>
      <c r="R35" s="7">
        <f t="shared" ref="R35" si="195">ROUND(Q35*0.15,2)</f>
        <v>6008.85</v>
      </c>
      <c r="S35" s="7">
        <f t="shared" si="188"/>
        <v>34050.17</v>
      </c>
    </row>
    <row r="36" spans="1:19" ht="15" customHeight="1" x14ac:dyDescent="0.25">
      <c r="A36" s="24">
        <f t="shared" si="13"/>
        <v>44933</v>
      </c>
      <c r="B36" s="7">
        <v>205916.05</v>
      </c>
      <c r="C36" s="7">
        <v>-1825</v>
      </c>
      <c r="D36" s="7">
        <v>-454067.5</v>
      </c>
      <c r="E36" s="7">
        <f t="shared" ref="E36" si="196">SUM(B36:D36)</f>
        <v>-249976.45</v>
      </c>
      <c r="F36" s="16"/>
      <c r="G36" s="7">
        <v>597015.23</v>
      </c>
      <c r="H36" s="7">
        <v>0</v>
      </c>
      <c r="I36" s="7">
        <v>-586388.09</v>
      </c>
      <c r="J36" s="7">
        <f t="shared" ref="J36" si="197">SUM(G36:I36)</f>
        <v>10627.140000000014</v>
      </c>
      <c r="K36" s="16"/>
      <c r="L36" s="7">
        <f t="shared" ref="L36" si="198">B36+G36</f>
        <v>802931.28</v>
      </c>
      <c r="M36" s="7">
        <f t="shared" ref="M36" si="199">C36+H36</f>
        <v>-1825</v>
      </c>
      <c r="N36" s="7">
        <f t="shared" ref="N36" si="200">D36+I36</f>
        <v>-1040455.59</v>
      </c>
      <c r="O36" s="7">
        <f t="shared" ref="O36" si="201">E36+J36</f>
        <v>-239349.31</v>
      </c>
      <c r="P36" s="7"/>
      <c r="Q36" s="7">
        <f>ROUND(O36*0.1,2)</f>
        <v>-23934.93</v>
      </c>
      <c r="R36" s="7">
        <f t="shared" ref="R36" si="202">ROUND(Q36*0.15,2)</f>
        <v>-3590.24</v>
      </c>
      <c r="S36" s="7">
        <f t="shared" si="188"/>
        <v>-20344.689999999999</v>
      </c>
    </row>
    <row r="37" spans="1:19" ht="15" customHeight="1" x14ac:dyDescent="0.25">
      <c r="A37" s="24">
        <f t="shared" si="13"/>
        <v>44940</v>
      </c>
      <c r="B37" s="7">
        <v>281728.40000000002</v>
      </c>
      <c r="C37" s="7">
        <v>-10919</v>
      </c>
      <c r="D37" s="7">
        <v>-422261.55</v>
      </c>
      <c r="E37" s="7">
        <f t="shared" ref="E37" si="203">SUM(B37:D37)</f>
        <v>-151452.14999999997</v>
      </c>
      <c r="F37" s="16"/>
      <c r="G37" s="7">
        <v>590859.99</v>
      </c>
      <c r="H37" s="7">
        <v>0</v>
      </c>
      <c r="I37" s="7">
        <v>-595497.36</v>
      </c>
      <c r="J37" s="7">
        <f t="shared" ref="J37" si="204">SUM(G37:I37)</f>
        <v>-4637.3699999999953</v>
      </c>
      <c r="K37" s="16"/>
      <c r="L37" s="7">
        <f t="shared" ref="L37" si="205">B37+G37</f>
        <v>872588.39</v>
      </c>
      <c r="M37" s="7">
        <f t="shared" ref="M37" si="206">C37+H37</f>
        <v>-10919</v>
      </c>
      <c r="N37" s="7">
        <f t="shared" ref="N37" si="207">D37+I37</f>
        <v>-1017758.9099999999</v>
      </c>
      <c r="O37" s="7">
        <f t="shared" ref="O37" si="208">E37+J37</f>
        <v>-156089.51999999996</v>
      </c>
      <c r="P37" s="7"/>
      <c r="Q37" s="7">
        <f>ROUND(O37*0.1,2)</f>
        <v>-15608.95</v>
      </c>
      <c r="R37" s="7">
        <f t="shared" ref="R37" si="209">ROUND(Q37*0.15,2)</f>
        <v>-2341.34</v>
      </c>
      <c r="S37" s="7">
        <f t="shared" si="188"/>
        <v>-13267.61</v>
      </c>
    </row>
    <row r="38" spans="1:19" ht="15" customHeight="1" x14ac:dyDescent="0.25">
      <c r="A38" s="24">
        <f t="shared" si="13"/>
        <v>44947</v>
      </c>
      <c r="B38" s="7">
        <v>311644.65000000002</v>
      </c>
      <c r="C38" s="7">
        <v>-1085.5</v>
      </c>
      <c r="D38" s="7">
        <v>-315925.95</v>
      </c>
      <c r="E38" s="7">
        <f t="shared" ref="E38" si="210">SUM(B38:D38)</f>
        <v>-5366.7999999999884</v>
      </c>
      <c r="F38" s="16"/>
      <c r="G38" s="7">
        <v>568038.61</v>
      </c>
      <c r="H38" s="7">
        <v>0</v>
      </c>
      <c r="I38" s="7">
        <v>-516799.64</v>
      </c>
      <c r="J38" s="7">
        <f t="shared" ref="J38" si="211">SUM(G38:I38)</f>
        <v>51238.969999999972</v>
      </c>
      <c r="K38" s="16"/>
      <c r="L38" s="7">
        <f t="shared" ref="L38" si="212">B38+G38</f>
        <v>879683.26</v>
      </c>
      <c r="M38" s="7">
        <f t="shared" ref="M38" si="213">C38+H38</f>
        <v>-1085.5</v>
      </c>
      <c r="N38" s="7">
        <f t="shared" ref="N38" si="214">D38+I38</f>
        <v>-832725.59000000008</v>
      </c>
      <c r="O38" s="7">
        <f t="shared" ref="O38" si="215">E38+J38</f>
        <v>45872.169999999984</v>
      </c>
      <c r="P38" s="7"/>
      <c r="Q38" s="7">
        <f>ROUND(O38*0.1,2)-0.03</f>
        <v>4587.1900000000005</v>
      </c>
      <c r="R38" s="7">
        <f t="shared" ref="R38" si="216">ROUND(Q38*0.15,2)</f>
        <v>688.08</v>
      </c>
      <c r="S38" s="7">
        <f t="shared" si="188"/>
        <v>3899.11</v>
      </c>
    </row>
    <row r="39" spans="1:19" ht="15" customHeight="1" x14ac:dyDescent="0.25">
      <c r="A39" s="24">
        <f t="shared" si="13"/>
        <v>44954</v>
      </c>
      <c r="B39" s="7">
        <v>250755.3</v>
      </c>
      <c r="C39" s="7">
        <v>-216</v>
      </c>
      <c r="D39" s="7">
        <v>-92000.5</v>
      </c>
      <c r="E39" s="7">
        <f t="shared" ref="E39" si="217">SUM(B39:D39)</f>
        <v>158538.79999999999</v>
      </c>
      <c r="F39" s="16"/>
      <c r="G39" s="7">
        <v>474606.41</v>
      </c>
      <c r="H39" s="7">
        <v>-220</v>
      </c>
      <c r="I39" s="7">
        <v>-418040.81</v>
      </c>
      <c r="J39" s="7">
        <f t="shared" ref="J39" si="218">SUM(G39:I39)</f>
        <v>56345.599999999977</v>
      </c>
      <c r="K39" s="16"/>
      <c r="L39" s="7">
        <f t="shared" ref="L39" si="219">B39+G39</f>
        <v>725361.71</v>
      </c>
      <c r="M39" s="7">
        <f t="shared" ref="M39" si="220">C39+H39</f>
        <v>-436</v>
      </c>
      <c r="N39" s="7">
        <f t="shared" ref="N39" si="221">D39+I39</f>
        <v>-510041.31</v>
      </c>
      <c r="O39" s="7">
        <f t="shared" ref="O39" si="222">E39+J39</f>
        <v>214884.39999999997</v>
      </c>
      <c r="P39" s="7"/>
      <c r="Q39" s="7">
        <f>ROUND(O39*0.1,2)+0.01</f>
        <v>21488.449999999997</v>
      </c>
      <c r="R39" s="7">
        <f t="shared" ref="R39" si="223">ROUND(Q39*0.15,2)</f>
        <v>3223.27</v>
      </c>
      <c r="S39" s="7">
        <f t="shared" si="188"/>
        <v>18265.18</v>
      </c>
    </row>
    <row r="40" spans="1:19" ht="15" customHeight="1" x14ac:dyDescent="0.25">
      <c r="A40" s="24">
        <f t="shared" si="13"/>
        <v>44961</v>
      </c>
      <c r="B40" s="7">
        <v>174533.51</v>
      </c>
      <c r="C40" s="7">
        <v>-1515</v>
      </c>
      <c r="D40" s="7">
        <v>-448943.6</v>
      </c>
      <c r="E40" s="7">
        <f t="shared" ref="E40" si="224">SUM(B40:D40)</f>
        <v>-275925.08999999997</v>
      </c>
      <c r="F40" s="16"/>
      <c r="G40" s="7">
        <v>516643.23</v>
      </c>
      <c r="H40" s="7">
        <v>0</v>
      </c>
      <c r="I40" s="7">
        <v>-491554.08</v>
      </c>
      <c r="J40" s="7">
        <f t="shared" ref="J40" si="225">SUM(G40:I40)</f>
        <v>25089.149999999965</v>
      </c>
      <c r="K40" s="16"/>
      <c r="L40" s="7">
        <f t="shared" ref="L40" si="226">B40+G40</f>
        <v>691176.74</v>
      </c>
      <c r="M40" s="7">
        <f t="shared" ref="M40" si="227">C40+H40</f>
        <v>-1515</v>
      </c>
      <c r="N40" s="7">
        <f t="shared" ref="N40" si="228">D40+I40</f>
        <v>-940497.67999999993</v>
      </c>
      <c r="O40" s="7">
        <f t="shared" ref="O40" si="229">E40+J40</f>
        <v>-250835.94</v>
      </c>
      <c r="P40" s="7"/>
      <c r="Q40" s="7">
        <f>ROUND(O40*0.1,2)</f>
        <v>-25083.59</v>
      </c>
      <c r="R40" s="7">
        <f t="shared" ref="R40" si="230">ROUND(Q40*0.15,2)</f>
        <v>-3762.54</v>
      </c>
      <c r="S40" s="7">
        <f t="shared" ref="S40" si="231">ROUND(Q40*0.85,2)</f>
        <v>-21321.05</v>
      </c>
    </row>
    <row r="41" spans="1:19" ht="15" customHeight="1" x14ac:dyDescent="0.25">
      <c r="A41" s="24">
        <f t="shared" si="13"/>
        <v>44968</v>
      </c>
      <c r="B41" s="7">
        <v>138913.04999999999</v>
      </c>
      <c r="C41" s="7">
        <v>-395</v>
      </c>
      <c r="D41" s="7">
        <v>-114732.85000000002</v>
      </c>
      <c r="E41" s="7">
        <f t="shared" ref="E41" si="232">SUM(B41:D41)</f>
        <v>23785.199999999968</v>
      </c>
      <c r="F41" s="16"/>
      <c r="G41" s="7">
        <v>407674.24</v>
      </c>
      <c r="H41" s="7">
        <v>0</v>
      </c>
      <c r="I41" s="7">
        <v>-340506.31</v>
      </c>
      <c r="J41" s="7">
        <f t="shared" ref="J41" si="233">SUM(G41:I41)</f>
        <v>67167.929999999993</v>
      </c>
      <c r="K41" s="16"/>
      <c r="L41" s="7">
        <f t="shared" ref="L41" si="234">B41+G41</f>
        <v>546587.29</v>
      </c>
      <c r="M41" s="7">
        <f t="shared" ref="M41" si="235">C41+H41</f>
        <v>-395</v>
      </c>
      <c r="N41" s="7">
        <f t="shared" ref="N41" si="236">D41+I41</f>
        <v>-455239.16000000003</v>
      </c>
      <c r="O41" s="7">
        <f t="shared" ref="O41" si="237">E41+J41</f>
        <v>90953.129999999961</v>
      </c>
      <c r="P41" s="7"/>
      <c r="Q41" s="7">
        <f>ROUND(O41*0.1,2)+0.01</f>
        <v>9095.32</v>
      </c>
      <c r="R41" s="7">
        <f t="shared" ref="R41" si="238">ROUND(Q41*0.15,2)</f>
        <v>1364.3</v>
      </c>
      <c r="S41" s="7">
        <f t="shared" ref="S41" si="239">ROUND(Q41*0.85,2)</f>
        <v>7731.02</v>
      </c>
    </row>
    <row r="42" spans="1:19" ht="15" customHeight="1" x14ac:dyDescent="0.25">
      <c r="A42" s="24">
        <f t="shared" si="13"/>
        <v>44975</v>
      </c>
      <c r="B42" s="7">
        <v>86759.84</v>
      </c>
      <c r="C42" s="7">
        <v>-837</v>
      </c>
      <c r="D42" s="7">
        <v>-130510.65000000001</v>
      </c>
      <c r="E42" s="7">
        <f t="shared" ref="E42" si="240">SUM(B42:D42)</f>
        <v>-44587.810000000012</v>
      </c>
      <c r="F42" s="16"/>
      <c r="G42" s="7">
        <v>483551.59</v>
      </c>
      <c r="H42" s="7">
        <v>-156.19999999999999</v>
      </c>
      <c r="I42" s="7">
        <v>-455910.10000000003</v>
      </c>
      <c r="J42" s="7">
        <f t="shared" ref="J42" si="241">SUM(G42:I42)</f>
        <v>27485.289999999979</v>
      </c>
      <c r="K42" s="16"/>
      <c r="L42" s="7">
        <f t="shared" ref="L42" si="242">B42+G42</f>
        <v>570311.43000000005</v>
      </c>
      <c r="M42" s="7">
        <f t="shared" ref="M42" si="243">C42+H42</f>
        <v>-993.2</v>
      </c>
      <c r="N42" s="7">
        <f t="shared" ref="N42" si="244">D42+I42</f>
        <v>-586420.75</v>
      </c>
      <c r="O42" s="7">
        <f t="shared" ref="O42" si="245">E42+J42</f>
        <v>-17102.520000000033</v>
      </c>
      <c r="P42" s="7"/>
      <c r="Q42" s="7">
        <f>ROUND(O42*0.1,2)</f>
        <v>-1710.25</v>
      </c>
      <c r="R42" s="7">
        <f t="shared" ref="R42" si="246">ROUND(Q42*0.15,2)</f>
        <v>-256.54000000000002</v>
      </c>
      <c r="S42" s="7">
        <f t="shared" ref="S42" si="247">ROUND(Q42*0.85,2)</f>
        <v>-1453.71</v>
      </c>
    </row>
    <row r="43" spans="1:19" ht="15" customHeight="1" x14ac:dyDescent="0.25">
      <c r="A43" s="24">
        <f t="shared" si="13"/>
        <v>44982</v>
      </c>
      <c r="B43" s="7">
        <v>73128.47</v>
      </c>
      <c r="C43" s="7">
        <v>-115</v>
      </c>
      <c r="D43" s="7">
        <v>-65155.249999999993</v>
      </c>
      <c r="E43" s="7">
        <f t="shared" ref="E43" si="248">SUM(B43:D43)</f>
        <v>7858.2200000000084</v>
      </c>
      <c r="F43" s="16"/>
      <c r="G43" s="7">
        <v>420704.3299999999</v>
      </c>
      <c r="H43" s="7">
        <v>0</v>
      </c>
      <c r="I43" s="7">
        <v>-367605.82</v>
      </c>
      <c r="J43" s="7">
        <f t="shared" ref="J43" si="249">SUM(G43:I43)</f>
        <v>53098.509999999893</v>
      </c>
      <c r="K43" s="16"/>
      <c r="L43" s="7">
        <f t="shared" ref="L43" si="250">B43+G43</f>
        <v>493832.79999999993</v>
      </c>
      <c r="M43" s="7">
        <f t="shared" ref="M43" si="251">C43+H43</f>
        <v>-115</v>
      </c>
      <c r="N43" s="7">
        <f t="shared" ref="N43" si="252">D43+I43</f>
        <v>-432761.07</v>
      </c>
      <c r="O43" s="7">
        <f t="shared" ref="O43" si="253">E43+J43</f>
        <v>60956.729999999901</v>
      </c>
      <c r="P43" s="7"/>
      <c r="Q43" s="7">
        <f>ROUND(O43*0.1,2)</f>
        <v>6095.67</v>
      </c>
      <c r="R43" s="7">
        <f t="shared" ref="R43" si="254">ROUND(Q43*0.15,2)</f>
        <v>914.35</v>
      </c>
      <c r="S43" s="7">
        <f t="shared" ref="S43" si="255">ROUND(Q43*0.85,2)</f>
        <v>5181.32</v>
      </c>
    </row>
    <row r="44" spans="1:19" ht="14.25" customHeight="1" x14ac:dyDescent="0.25">
      <c r="A44" s="24">
        <f t="shared" si="13"/>
        <v>44989</v>
      </c>
      <c r="B44" s="7">
        <v>107250.4</v>
      </c>
      <c r="C44" s="7">
        <v>-533</v>
      </c>
      <c r="D44" s="7">
        <v>-93109.3</v>
      </c>
      <c r="E44" s="7">
        <f t="shared" ref="E44" si="256">SUM(B44:D44)</f>
        <v>13608.099999999991</v>
      </c>
      <c r="F44" s="16"/>
      <c r="G44" s="7">
        <v>457538.68999999994</v>
      </c>
      <c r="H44" s="7">
        <v>0</v>
      </c>
      <c r="I44" s="7">
        <v>-401854.36</v>
      </c>
      <c r="J44" s="7">
        <f t="shared" ref="J44" si="257">SUM(G44:I44)</f>
        <v>55684.329999999958</v>
      </c>
      <c r="K44" s="16"/>
      <c r="L44" s="7">
        <f t="shared" ref="L44" si="258">B44+G44</f>
        <v>564789.09</v>
      </c>
      <c r="M44" s="7">
        <f t="shared" ref="M44" si="259">C44+H44</f>
        <v>-533</v>
      </c>
      <c r="N44" s="7">
        <f t="shared" ref="N44" si="260">D44+I44</f>
        <v>-494963.66</v>
      </c>
      <c r="O44" s="7">
        <f t="shared" ref="O44" si="261">E44+J44</f>
        <v>69292.429999999949</v>
      </c>
      <c r="P44" s="7"/>
      <c r="Q44" s="7">
        <f>ROUND(O44*0.1,2)</f>
        <v>6929.24</v>
      </c>
      <c r="R44" s="7">
        <f t="shared" ref="R44" si="262">ROUND(Q44*0.15,2)</f>
        <v>1039.3900000000001</v>
      </c>
      <c r="S44" s="7">
        <f t="shared" ref="S44" si="263">ROUND(Q44*0.85,2)</f>
        <v>5889.85</v>
      </c>
    </row>
    <row r="45" spans="1:19" ht="15" customHeight="1" x14ac:dyDescent="0.25">
      <c r="A45" s="24">
        <f t="shared" si="13"/>
        <v>44996</v>
      </c>
      <c r="B45" s="7">
        <v>103801.45</v>
      </c>
      <c r="C45" s="7">
        <v>-471</v>
      </c>
      <c r="D45" s="7">
        <v>-100580.84999999999</v>
      </c>
      <c r="E45" s="7">
        <f t="shared" ref="E45" si="264">SUM(B45:D45)</f>
        <v>2749.6000000000058</v>
      </c>
      <c r="F45" s="16"/>
      <c r="G45" s="7">
        <v>487562.72</v>
      </c>
      <c r="H45" s="7">
        <v>-12.5</v>
      </c>
      <c r="I45" s="7">
        <v>-498459.43</v>
      </c>
      <c r="J45" s="7">
        <f t="shared" ref="J45" si="265">SUM(G45:I45)</f>
        <v>-10909.210000000021</v>
      </c>
      <c r="K45" s="16"/>
      <c r="L45" s="7">
        <f t="shared" ref="L45" si="266">B45+G45</f>
        <v>591364.16999999993</v>
      </c>
      <c r="M45" s="7">
        <f t="shared" ref="M45" si="267">C45+H45</f>
        <v>-483.5</v>
      </c>
      <c r="N45" s="7">
        <f t="shared" ref="N45" si="268">D45+I45</f>
        <v>-599040.28</v>
      </c>
      <c r="O45" s="7">
        <f t="shared" ref="O45" si="269">E45+J45</f>
        <v>-8159.6100000000151</v>
      </c>
      <c r="P45" s="7"/>
      <c r="Q45" s="7">
        <f>ROUND(O45*0.1,2)</f>
        <v>-815.96</v>
      </c>
      <c r="R45" s="7">
        <f t="shared" ref="R45" si="270">ROUND(Q45*0.15,2)</f>
        <v>-122.39</v>
      </c>
      <c r="S45" s="7">
        <f t="shared" ref="S45" si="271">ROUND(Q45*0.85,2)</f>
        <v>-693.57</v>
      </c>
    </row>
    <row r="46" spans="1:19" ht="15" customHeight="1" x14ac:dyDescent="0.25">
      <c r="A46" s="24">
        <f t="shared" si="13"/>
        <v>45003</v>
      </c>
      <c r="B46" s="7">
        <v>228414.88</v>
      </c>
      <c r="C46" s="7">
        <v>-7551</v>
      </c>
      <c r="D46" s="7">
        <v>-161437.70000000001</v>
      </c>
      <c r="E46" s="7">
        <f t="shared" ref="E46" si="272">SUM(B46:D46)</f>
        <v>59426.179999999993</v>
      </c>
      <c r="F46" s="16"/>
      <c r="G46" s="7">
        <v>545617.84</v>
      </c>
      <c r="H46" s="7">
        <v>-50</v>
      </c>
      <c r="I46" s="7">
        <v>-507298.17</v>
      </c>
      <c r="J46" s="7">
        <f t="shared" ref="J46" si="273">SUM(G46:I46)</f>
        <v>38269.669999999984</v>
      </c>
      <c r="K46" s="16"/>
      <c r="L46" s="7">
        <f t="shared" ref="L46" si="274">B46+G46</f>
        <v>774032.72</v>
      </c>
      <c r="M46" s="7">
        <f t="shared" ref="M46" si="275">C46+H46</f>
        <v>-7601</v>
      </c>
      <c r="N46" s="7">
        <f t="shared" ref="N46" si="276">D46+I46</f>
        <v>-668735.87</v>
      </c>
      <c r="O46" s="7">
        <f t="shared" ref="O46" si="277">E46+J46</f>
        <v>97695.849999999977</v>
      </c>
      <c r="P46" s="7"/>
      <c r="Q46" s="7">
        <f>ROUND(O46*0.1,2)+0.01</f>
        <v>9769.6</v>
      </c>
      <c r="R46" s="7">
        <f t="shared" ref="R46" si="278">ROUND(Q46*0.15,2)</f>
        <v>1465.44</v>
      </c>
      <c r="S46" s="7">
        <f t="shared" ref="S46" si="279">ROUND(Q46*0.85,2)</f>
        <v>8304.16</v>
      </c>
    </row>
    <row r="47" spans="1:19" ht="15" customHeight="1" x14ac:dyDescent="0.25">
      <c r="A47" s="24">
        <f t="shared" si="13"/>
        <v>45010</v>
      </c>
      <c r="B47" s="7">
        <v>146352.04999999999</v>
      </c>
      <c r="C47" s="7">
        <v>-729</v>
      </c>
      <c r="D47" s="7">
        <v>-106784.30000000002</v>
      </c>
      <c r="E47" s="7">
        <f t="shared" ref="E47" si="280">SUM(B47:D47)</f>
        <v>38838.749999999971</v>
      </c>
      <c r="F47" s="16"/>
      <c r="G47" s="7">
        <v>441158.62</v>
      </c>
      <c r="H47" s="7">
        <v>0</v>
      </c>
      <c r="I47" s="7">
        <v>-441243.68999999994</v>
      </c>
      <c r="J47" s="7">
        <f t="shared" ref="J47" si="281">SUM(G47:I47)</f>
        <v>-85.069999999948777</v>
      </c>
      <c r="K47" s="16"/>
      <c r="L47" s="7">
        <f t="shared" ref="L47" si="282">B47+G47</f>
        <v>587510.66999999993</v>
      </c>
      <c r="M47" s="7">
        <f t="shared" ref="M47" si="283">C47+H47</f>
        <v>-729</v>
      </c>
      <c r="N47" s="7">
        <f t="shared" ref="N47" si="284">D47+I47</f>
        <v>-548027.99</v>
      </c>
      <c r="O47" s="7">
        <f t="shared" ref="O47" si="285">E47+J47</f>
        <v>38753.680000000022</v>
      </c>
      <c r="P47" s="7"/>
      <c r="Q47" s="7">
        <f>ROUND(O47*0.1,2)</f>
        <v>3875.37</v>
      </c>
      <c r="R47" s="7">
        <f t="shared" ref="R47" si="286">ROUND(Q47*0.15,2)</f>
        <v>581.30999999999995</v>
      </c>
      <c r="S47" s="7">
        <f t="shared" ref="S47" si="287">ROUND(Q47*0.85,2)</f>
        <v>3294.06</v>
      </c>
    </row>
    <row r="48" spans="1:19" ht="15" customHeight="1" x14ac:dyDescent="0.25">
      <c r="A48" s="24">
        <f t="shared" si="13"/>
        <v>45017</v>
      </c>
      <c r="B48" s="7">
        <v>112215.45</v>
      </c>
      <c r="C48" s="7">
        <v>-1079.3</v>
      </c>
      <c r="D48" s="7">
        <v>-126368.05</v>
      </c>
      <c r="E48" s="7">
        <f t="shared" ref="E48" si="288">SUM(B48:D48)</f>
        <v>-15231.900000000009</v>
      </c>
      <c r="F48" s="16"/>
      <c r="G48" s="7">
        <v>427986.84</v>
      </c>
      <c r="H48" s="7">
        <v>0</v>
      </c>
      <c r="I48" s="7">
        <v>-413038.32</v>
      </c>
      <c r="J48" s="7">
        <f t="shared" ref="J48" si="289">SUM(G48:I48)</f>
        <v>14948.520000000019</v>
      </c>
      <c r="K48" s="16"/>
      <c r="L48" s="7">
        <f t="shared" ref="L48" si="290">B48+G48</f>
        <v>540202.29</v>
      </c>
      <c r="M48" s="7">
        <f t="shared" ref="M48" si="291">C48+H48</f>
        <v>-1079.3</v>
      </c>
      <c r="N48" s="7">
        <f t="shared" ref="N48" si="292">D48+I48</f>
        <v>-539406.37</v>
      </c>
      <c r="O48" s="7">
        <f t="shared" ref="O48" si="293">E48+J48</f>
        <v>-283.3799999999901</v>
      </c>
      <c r="P48" s="7"/>
      <c r="Q48" s="7">
        <f>ROUND(O48*0.1,2)</f>
        <v>-28.34</v>
      </c>
      <c r="R48" s="7">
        <f t="shared" ref="R48" si="294">ROUND(Q48*0.15,2)</f>
        <v>-4.25</v>
      </c>
      <c r="S48" s="7">
        <f t="shared" ref="S48" si="295">ROUND(Q48*0.85,2)</f>
        <v>-24.09</v>
      </c>
    </row>
    <row r="49" spans="1:19" ht="15" customHeight="1" x14ac:dyDescent="0.25">
      <c r="A49" s="24">
        <f t="shared" si="13"/>
        <v>45024</v>
      </c>
      <c r="B49" s="7">
        <v>102291.89999999998</v>
      </c>
      <c r="C49" s="7">
        <v>-283</v>
      </c>
      <c r="D49" s="7">
        <v>-162757.69999999998</v>
      </c>
      <c r="E49" s="7">
        <f t="shared" ref="E49" si="296">SUM(B49:D49)</f>
        <v>-60748.800000000003</v>
      </c>
      <c r="F49" s="16"/>
      <c r="G49" s="7">
        <v>378521.1</v>
      </c>
      <c r="H49" s="7">
        <v>0</v>
      </c>
      <c r="I49" s="7">
        <v>-340741.27</v>
      </c>
      <c r="J49" s="7">
        <f t="shared" ref="J49" si="297">SUM(G49:I49)</f>
        <v>37779.829999999958</v>
      </c>
      <c r="K49" s="16"/>
      <c r="L49" s="7">
        <f t="shared" ref="L49" si="298">B49+G49</f>
        <v>480812.99999999994</v>
      </c>
      <c r="M49" s="7">
        <f t="shared" ref="M49" si="299">C49+H49</f>
        <v>-283</v>
      </c>
      <c r="N49" s="7">
        <f t="shared" ref="N49" si="300">D49+I49</f>
        <v>-503498.97</v>
      </c>
      <c r="O49" s="7">
        <f t="shared" ref="O49" si="301">E49+J49</f>
        <v>-22968.970000000045</v>
      </c>
      <c r="P49" s="7"/>
      <c r="Q49" s="7">
        <f>ROUND(O49*0.1,2)+0.01</f>
        <v>-2296.89</v>
      </c>
      <c r="R49" s="7">
        <f t="shared" ref="R49" si="302">ROUND(Q49*0.15,2)</f>
        <v>-344.53</v>
      </c>
      <c r="S49" s="7">
        <f t="shared" ref="S49" si="303">ROUND(Q49*0.85,2)</f>
        <v>-1952.36</v>
      </c>
    </row>
    <row r="50" spans="1:19" ht="15" customHeight="1" x14ac:dyDescent="0.25">
      <c r="A50" s="24">
        <f t="shared" si="13"/>
        <v>45031</v>
      </c>
      <c r="B50" s="7">
        <v>72880.349999999991</v>
      </c>
      <c r="C50" s="7">
        <v>-448</v>
      </c>
      <c r="D50" s="7">
        <v>-65437.9</v>
      </c>
      <c r="E50" s="7">
        <f t="shared" ref="E50" si="304">SUM(B50:D50)</f>
        <v>6994.4499999999898</v>
      </c>
      <c r="F50" s="16"/>
      <c r="G50" s="7">
        <v>353991.30000000005</v>
      </c>
      <c r="H50" s="7">
        <v>0</v>
      </c>
      <c r="I50" s="7">
        <v>-329563.03000000003</v>
      </c>
      <c r="J50" s="7">
        <f t="shared" ref="J50" si="305">SUM(G50:I50)</f>
        <v>24428.270000000019</v>
      </c>
      <c r="K50" s="16"/>
      <c r="L50" s="7">
        <f t="shared" ref="L50" si="306">B50+G50</f>
        <v>426871.65</v>
      </c>
      <c r="M50" s="7">
        <f t="shared" ref="M50" si="307">C50+H50</f>
        <v>-448</v>
      </c>
      <c r="N50" s="7">
        <f t="shared" ref="N50" si="308">D50+I50</f>
        <v>-395000.93000000005</v>
      </c>
      <c r="O50" s="7">
        <f t="shared" ref="O50" si="309">E50+J50</f>
        <v>31422.720000000008</v>
      </c>
      <c r="P50" s="7"/>
      <c r="Q50" s="7">
        <f>ROUND(O50*0.1,2)</f>
        <v>3142.27</v>
      </c>
      <c r="R50" s="7">
        <f t="shared" ref="R50" si="310">ROUND(Q50*0.15,2)</f>
        <v>471.34</v>
      </c>
      <c r="S50" s="7">
        <f t="shared" ref="S50" si="311">ROUND(Q50*0.85,2)</f>
        <v>2670.93</v>
      </c>
    </row>
    <row r="51" spans="1:19" ht="15" customHeight="1" x14ac:dyDescent="0.25">
      <c r="A51" s="24">
        <f t="shared" si="13"/>
        <v>45038</v>
      </c>
      <c r="B51" s="7">
        <v>81696</v>
      </c>
      <c r="C51" s="7">
        <v>-828.3</v>
      </c>
      <c r="D51" s="7">
        <v>-104504.25</v>
      </c>
      <c r="E51" s="7">
        <f t="shared" ref="E51" si="312">SUM(B51:D51)</f>
        <v>-23636.550000000003</v>
      </c>
      <c r="F51" s="16"/>
      <c r="G51" s="7">
        <v>365255.15</v>
      </c>
      <c r="H51" s="7">
        <v>0</v>
      </c>
      <c r="I51" s="7">
        <v>-321738.65000000002</v>
      </c>
      <c r="J51" s="7">
        <f t="shared" ref="J51" si="313">SUM(G51:I51)</f>
        <v>43516.5</v>
      </c>
      <c r="K51" s="16"/>
      <c r="L51" s="7">
        <f t="shared" ref="L51" si="314">B51+G51</f>
        <v>446951.15</v>
      </c>
      <c r="M51" s="7">
        <f t="shared" ref="M51" si="315">C51+H51</f>
        <v>-828.3</v>
      </c>
      <c r="N51" s="7">
        <f t="shared" ref="N51" si="316">D51+I51</f>
        <v>-426242.9</v>
      </c>
      <c r="O51" s="7">
        <f t="shared" ref="O51" si="317">E51+J51</f>
        <v>19879.949999999997</v>
      </c>
      <c r="P51" s="7"/>
      <c r="Q51" s="7">
        <f>ROUND(O51*0.1,2)-0.01</f>
        <v>1987.99</v>
      </c>
      <c r="R51" s="7">
        <f t="shared" ref="R51" si="318">ROUND(Q51*0.15,2)</f>
        <v>298.2</v>
      </c>
      <c r="S51" s="7">
        <f t="shared" ref="S51" si="319">ROUND(Q51*0.85,2)</f>
        <v>1689.79</v>
      </c>
    </row>
    <row r="52" spans="1:19" ht="15" customHeight="1" x14ac:dyDescent="0.25">
      <c r="A52" s="24">
        <f t="shared" si="13"/>
        <v>45045</v>
      </c>
      <c r="B52" s="7">
        <v>109169.09</v>
      </c>
      <c r="C52" s="7">
        <v>-419</v>
      </c>
      <c r="D52" s="7">
        <v>-117381.59999999999</v>
      </c>
      <c r="E52" s="7">
        <f t="shared" ref="E52" si="320">SUM(B52:D52)</f>
        <v>-8631.5099999999948</v>
      </c>
      <c r="F52" s="16"/>
      <c r="G52" s="7">
        <v>380712.72</v>
      </c>
      <c r="H52" s="7">
        <v>0</v>
      </c>
      <c r="I52" s="7">
        <v>-356651.98</v>
      </c>
      <c r="J52" s="7">
        <f t="shared" ref="J52" si="321">SUM(G52:I52)</f>
        <v>24060.739999999991</v>
      </c>
      <c r="K52" s="16"/>
      <c r="L52" s="7">
        <f t="shared" ref="L52" si="322">B52+G52</f>
        <v>489881.80999999994</v>
      </c>
      <c r="M52" s="7">
        <f t="shared" ref="M52" si="323">C52+H52</f>
        <v>-419</v>
      </c>
      <c r="N52" s="7">
        <f t="shared" ref="N52" si="324">D52+I52</f>
        <v>-474033.57999999996</v>
      </c>
      <c r="O52" s="7">
        <f t="shared" ref="O52" si="325">E52+J52</f>
        <v>15429.229999999996</v>
      </c>
      <c r="P52" s="7"/>
      <c r="Q52" s="7">
        <f>ROUND(O52*0.1,2)</f>
        <v>1542.92</v>
      </c>
      <c r="R52" s="7">
        <f t="shared" ref="R52" si="326">ROUND(Q52*0.15,2)</f>
        <v>231.44</v>
      </c>
      <c r="S52" s="7">
        <f t="shared" ref="S52" si="327">ROUND(Q52*0.85,2)</f>
        <v>1311.48</v>
      </c>
    </row>
    <row r="53" spans="1:19" ht="15" customHeight="1" x14ac:dyDescent="0.25">
      <c r="A53" s="24">
        <f t="shared" si="13"/>
        <v>45052</v>
      </c>
      <c r="B53" s="7">
        <v>137290.15</v>
      </c>
      <c r="C53" s="7">
        <v>-9345</v>
      </c>
      <c r="D53" s="7">
        <v>-126111.35</v>
      </c>
      <c r="E53" s="7">
        <f t="shared" ref="E53" si="328">SUM(B53:D53)</f>
        <v>1833.7999999999884</v>
      </c>
      <c r="F53" s="16"/>
      <c r="G53" s="7">
        <v>301304.78000000003</v>
      </c>
      <c r="H53" s="7">
        <v>-100</v>
      </c>
      <c r="I53" s="7">
        <v>-299037.61000000004</v>
      </c>
      <c r="J53" s="7">
        <f t="shared" ref="J53" si="329">SUM(G53:I53)</f>
        <v>2167.1699999999837</v>
      </c>
      <c r="K53" s="16"/>
      <c r="L53" s="7">
        <f t="shared" ref="L53" si="330">B53+G53</f>
        <v>438594.93000000005</v>
      </c>
      <c r="M53" s="7">
        <f t="shared" ref="M53" si="331">C53+H53</f>
        <v>-9445</v>
      </c>
      <c r="N53" s="7">
        <f t="shared" ref="N53" si="332">D53+I53</f>
        <v>-425148.96000000008</v>
      </c>
      <c r="O53" s="7">
        <f t="shared" ref="O53" si="333">E53+J53</f>
        <v>4000.9699999999721</v>
      </c>
      <c r="P53" s="7"/>
      <c r="Q53" s="7">
        <f>ROUND(O53*0.1,2)</f>
        <v>400.1</v>
      </c>
      <c r="R53" s="7">
        <f>ROUND(Q53*0.15,2)-0.01</f>
        <v>60.010000000000005</v>
      </c>
      <c r="S53" s="7">
        <f t="shared" ref="S53" si="334">ROUND(Q53*0.85,2)</f>
        <v>340.09</v>
      </c>
    </row>
    <row r="54" spans="1:19" ht="15" customHeight="1" x14ac:dyDescent="0.25">
      <c r="A54" s="24">
        <f t="shared" si="13"/>
        <v>45059</v>
      </c>
      <c r="B54" s="7">
        <v>111274.1</v>
      </c>
      <c r="C54" s="7">
        <v>-5267</v>
      </c>
      <c r="D54" s="7">
        <v>-119227.34999999999</v>
      </c>
      <c r="E54" s="7">
        <f t="shared" ref="E54" si="335">SUM(B54:D54)</f>
        <v>-13220.249999999985</v>
      </c>
      <c r="F54" s="16"/>
      <c r="G54" s="7">
        <v>336105.94</v>
      </c>
      <c r="H54" s="7">
        <v>0</v>
      </c>
      <c r="I54" s="7">
        <v>-303138.94</v>
      </c>
      <c r="J54" s="7">
        <f t="shared" ref="J54" si="336">SUM(G54:I54)</f>
        <v>32967</v>
      </c>
      <c r="K54" s="16"/>
      <c r="L54" s="7">
        <f t="shared" ref="L54" si="337">B54+G54</f>
        <v>447380.04000000004</v>
      </c>
      <c r="M54" s="7">
        <f t="shared" ref="M54" si="338">C54+H54</f>
        <v>-5267</v>
      </c>
      <c r="N54" s="7">
        <f t="shared" ref="N54" si="339">D54+I54</f>
        <v>-422366.29</v>
      </c>
      <c r="O54" s="7">
        <f t="shared" ref="O54" si="340">E54+J54</f>
        <v>19746.750000000015</v>
      </c>
      <c r="P54" s="7"/>
      <c r="Q54" s="7">
        <f>ROUND(O54*0.1,2)</f>
        <v>1974.68</v>
      </c>
      <c r="R54" s="7">
        <f t="shared" ref="R54:R59" si="341">ROUND(Q54*0.15,2)</f>
        <v>296.2</v>
      </c>
      <c r="S54" s="7">
        <f t="shared" ref="S54" si="342">ROUND(Q54*0.85,2)</f>
        <v>1678.48</v>
      </c>
    </row>
    <row r="55" spans="1:19" ht="15" customHeight="1" x14ac:dyDescent="0.25">
      <c r="A55" s="24">
        <f t="shared" si="13"/>
        <v>45066</v>
      </c>
      <c r="B55" s="7">
        <v>124316.29999999999</v>
      </c>
      <c r="C55" s="7">
        <v>-320</v>
      </c>
      <c r="D55" s="7">
        <v>-137481</v>
      </c>
      <c r="E55" s="7">
        <f t="shared" ref="E55" si="343">SUM(B55:D55)</f>
        <v>-13484.700000000012</v>
      </c>
      <c r="F55" s="16"/>
      <c r="G55" s="7">
        <v>336159.4</v>
      </c>
      <c r="H55" s="7">
        <v>0</v>
      </c>
      <c r="I55" s="7">
        <v>-309410.68</v>
      </c>
      <c r="J55" s="7">
        <f t="shared" ref="J55" si="344">SUM(G55:I55)</f>
        <v>26748.72000000003</v>
      </c>
      <c r="K55" s="16"/>
      <c r="L55" s="7">
        <f t="shared" ref="L55" si="345">B55+G55</f>
        <v>460475.7</v>
      </c>
      <c r="M55" s="7">
        <f t="shared" ref="M55" si="346">C55+H55</f>
        <v>-320</v>
      </c>
      <c r="N55" s="7">
        <f t="shared" ref="N55" si="347">D55+I55</f>
        <v>-446891.68</v>
      </c>
      <c r="O55" s="7">
        <f t="shared" ref="O55" si="348">E55+J55</f>
        <v>13264.020000000019</v>
      </c>
      <c r="P55" s="7"/>
      <c r="Q55" s="7">
        <f>ROUND(O55*0.1,2)</f>
        <v>1326.4</v>
      </c>
      <c r="R55" s="7">
        <f t="shared" si="341"/>
        <v>198.96</v>
      </c>
      <c r="S55" s="7">
        <f t="shared" ref="S55" si="349">ROUND(Q55*0.85,2)</f>
        <v>1127.44</v>
      </c>
    </row>
    <row r="56" spans="1:19" ht="15" customHeight="1" x14ac:dyDescent="0.25">
      <c r="A56" s="24">
        <f t="shared" si="13"/>
        <v>45073</v>
      </c>
      <c r="B56" s="7">
        <v>68497.149999999994</v>
      </c>
      <c r="C56" s="7">
        <v>-30</v>
      </c>
      <c r="D56" s="7">
        <v>-64409.599999999991</v>
      </c>
      <c r="E56" s="7">
        <f t="shared" ref="E56" si="350">SUM(B56:D56)</f>
        <v>4057.5500000000029</v>
      </c>
      <c r="F56" s="16"/>
      <c r="G56" s="7">
        <v>285360.69999999995</v>
      </c>
      <c r="H56" s="7">
        <v>0</v>
      </c>
      <c r="I56" s="7">
        <v>-283828.33</v>
      </c>
      <c r="J56" s="7">
        <f t="shared" ref="J56" si="351">SUM(G56:I56)</f>
        <v>1532.3699999999371</v>
      </c>
      <c r="K56" s="16"/>
      <c r="L56" s="7">
        <f t="shared" ref="L56" si="352">B56+G56</f>
        <v>353857.85</v>
      </c>
      <c r="M56" s="7">
        <f t="shared" ref="M56" si="353">C56+H56</f>
        <v>-30</v>
      </c>
      <c r="N56" s="7">
        <f t="shared" ref="N56" si="354">D56+I56</f>
        <v>-348237.93</v>
      </c>
      <c r="O56" s="7">
        <f t="shared" ref="O56" si="355">E56+J56</f>
        <v>5589.91999999994</v>
      </c>
      <c r="P56" s="7"/>
      <c r="Q56" s="7">
        <f>ROUND(O56*0.1,2)+0.01</f>
        <v>559</v>
      </c>
      <c r="R56" s="7">
        <f t="shared" si="341"/>
        <v>83.85</v>
      </c>
      <c r="S56" s="7">
        <f t="shared" ref="S56" si="356">ROUND(Q56*0.85,2)</f>
        <v>475.15</v>
      </c>
    </row>
    <row r="57" spans="1:19" ht="15" customHeight="1" x14ac:dyDescent="0.25">
      <c r="A57" s="24">
        <f t="shared" si="13"/>
        <v>45080</v>
      </c>
      <c r="B57" s="7">
        <v>58385.7</v>
      </c>
      <c r="C57" s="7">
        <v>-27</v>
      </c>
      <c r="D57" s="7">
        <v>-70149.350000000006</v>
      </c>
      <c r="E57" s="7">
        <f t="shared" ref="E57" si="357">SUM(B57:D57)</f>
        <v>-11790.650000000009</v>
      </c>
      <c r="F57" s="16"/>
      <c r="G57" s="7">
        <v>278697.37</v>
      </c>
      <c r="H57" s="7">
        <v>0</v>
      </c>
      <c r="I57" s="7">
        <v>-224408.46</v>
      </c>
      <c r="J57" s="7">
        <f t="shared" ref="J57" si="358">SUM(G57:I57)</f>
        <v>54288.91</v>
      </c>
      <c r="K57" s="16"/>
      <c r="L57" s="7">
        <f t="shared" ref="L57" si="359">B57+G57</f>
        <v>337083.07</v>
      </c>
      <c r="M57" s="7">
        <f t="shared" ref="M57" si="360">C57+H57</f>
        <v>-27</v>
      </c>
      <c r="N57" s="7">
        <f t="shared" ref="N57" si="361">D57+I57</f>
        <v>-294557.81</v>
      </c>
      <c r="O57" s="7">
        <f t="shared" ref="O57" si="362">E57+J57</f>
        <v>42498.259999999995</v>
      </c>
      <c r="P57" s="7"/>
      <c r="Q57" s="7">
        <f>ROUND(O57*0.1,2)</f>
        <v>4249.83</v>
      </c>
      <c r="R57" s="7">
        <f t="shared" si="341"/>
        <v>637.47</v>
      </c>
      <c r="S57" s="7">
        <f t="shared" ref="S57" si="363">ROUND(Q57*0.85,2)</f>
        <v>3612.36</v>
      </c>
    </row>
    <row r="58" spans="1:19" ht="15" customHeight="1" x14ac:dyDescent="0.25">
      <c r="A58" s="24">
        <f t="shared" si="13"/>
        <v>45087</v>
      </c>
      <c r="B58" s="7">
        <v>76796.75</v>
      </c>
      <c r="C58" s="7">
        <v>-475</v>
      </c>
      <c r="D58" s="7">
        <v>-63901.899999999994</v>
      </c>
      <c r="E58" s="7">
        <f t="shared" ref="E58" si="364">SUM(B58:D58)</f>
        <v>12419.850000000006</v>
      </c>
      <c r="F58" s="16"/>
      <c r="G58" s="7">
        <v>304379.14</v>
      </c>
      <c r="H58" s="7">
        <v>0</v>
      </c>
      <c r="I58" s="7">
        <v>-310226.88</v>
      </c>
      <c r="J58" s="7">
        <f t="shared" ref="J58" si="365">SUM(G58:I58)</f>
        <v>-5847.7399999999907</v>
      </c>
      <c r="K58" s="16"/>
      <c r="L58" s="7">
        <f t="shared" ref="L58" si="366">B58+G58</f>
        <v>381175.89</v>
      </c>
      <c r="M58" s="7">
        <f t="shared" ref="M58" si="367">C58+H58</f>
        <v>-475</v>
      </c>
      <c r="N58" s="7">
        <f t="shared" ref="N58" si="368">D58+I58</f>
        <v>-374128.78</v>
      </c>
      <c r="O58" s="7">
        <f t="shared" ref="O58" si="369">E58+J58</f>
        <v>6572.1100000000151</v>
      </c>
      <c r="P58" s="7"/>
      <c r="Q58" s="7">
        <f>ROUND(O58*0.1,2)</f>
        <v>657.21</v>
      </c>
      <c r="R58" s="7">
        <f t="shared" si="341"/>
        <v>98.58</v>
      </c>
      <c r="S58" s="7">
        <f t="shared" ref="S58" si="370">ROUND(Q58*0.85,2)</f>
        <v>558.63</v>
      </c>
    </row>
    <row r="59" spans="1:19" ht="15" customHeight="1" x14ac:dyDescent="0.25">
      <c r="A59" s="24">
        <f t="shared" si="13"/>
        <v>45094</v>
      </c>
      <c r="B59" s="7">
        <v>81991.799999999988</v>
      </c>
      <c r="C59" s="7">
        <v>-95</v>
      </c>
      <c r="D59" s="7">
        <v>-103105.79999999999</v>
      </c>
      <c r="E59" s="7">
        <f t="shared" ref="E59" si="371">SUM(B59:D59)</f>
        <v>-21209</v>
      </c>
      <c r="F59" s="16"/>
      <c r="G59" s="7">
        <v>351914.39</v>
      </c>
      <c r="H59" s="7">
        <v>0</v>
      </c>
      <c r="I59" s="7">
        <v>-331953.7</v>
      </c>
      <c r="J59" s="7">
        <f t="shared" ref="J59" si="372">SUM(G59:I59)</f>
        <v>19960.690000000002</v>
      </c>
      <c r="K59" s="16"/>
      <c r="L59" s="7">
        <f t="shared" ref="L59" si="373">B59+G59</f>
        <v>433906.19</v>
      </c>
      <c r="M59" s="7">
        <f t="shared" ref="M59" si="374">C59+H59</f>
        <v>-95</v>
      </c>
      <c r="N59" s="7">
        <f t="shared" ref="N59" si="375">D59+I59</f>
        <v>-435059.5</v>
      </c>
      <c r="O59" s="7">
        <f t="shared" ref="O59" si="376">E59+J59</f>
        <v>-1248.3099999999977</v>
      </c>
      <c r="P59" s="7"/>
      <c r="Q59" s="7">
        <f>ROUND(O59*0.1,2)+0.01</f>
        <v>-124.82</v>
      </c>
      <c r="R59" s="7">
        <f t="shared" si="341"/>
        <v>-18.72</v>
      </c>
      <c r="S59" s="7">
        <f t="shared" ref="S59" si="377">ROUND(Q59*0.85,2)</f>
        <v>-106.1</v>
      </c>
    </row>
    <row r="60" spans="1:19" ht="15" customHeight="1" x14ac:dyDescent="0.25">
      <c r="A60" s="24">
        <f t="shared" si="13"/>
        <v>45101</v>
      </c>
      <c r="B60" s="7">
        <v>61113.5</v>
      </c>
      <c r="C60" s="7">
        <v>-2790</v>
      </c>
      <c r="D60" s="7">
        <v>-66142.299999999988</v>
      </c>
      <c r="E60" s="7">
        <f t="shared" ref="E60" si="378">SUM(B60:D60)</f>
        <v>-7818.7999999999884</v>
      </c>
      <c r="F60" s="16"/>
      <c r="G60" s="7">
        <v>269311.62</v>
      </c>
      <c r="H60" s="7">
        <v>0</v>
      </c>
      <c r="I60" s="7">
        <v>-249003.68</v>
      </c>
      <c r="J60" s="7">
        <f t="shared" ref="J60" si="379">SUM(G60:I60)</f>
        <v>20307.940000000002</v>
      </c>
      <c r="K60" s="16"/>
      <c r="L60" s="7">
        <f t="shared" ref="L60" si="380">B60+G60</f>
        <v>330425.12</v>
      </c>
      <c r="M60" s="7">
        <f t="shared" ref="M60" si="381">C60+H60</f>
        <v>-2790</v>
      </c>
      <c r="N60" s="7">
        <f t="shared" ref="N60" si="382">D60+I60</f>
        <v>-315145.98</v>
      </c>
      <c r="O60" s="7">
        <f t="shared" ref="O60" si="383">E60+J60</f>
        <v>12489.140000000014</v>
      </c>
      <c r="P60" s="7"/>
      <c r="Q60" s="7">
        <f>ROUND(O60*0.1,2)</f>
        <v>1248.9100000000001</v>
      </c>
      <c r="R60" s="7">
        <f t="shared" ref="R60" si="384">ROUND(Q60*0.15,2)</f>
        <v>187.34</v>
      </c>
      <c r="S60" s="7">
        <f t="shared" ref="S60" si="385">ROUND(Q60*0.85,2)</f>
        <v>1061.57</v>
      </c>
    </row>
    <row r="61" spans="1:19" ht="15" customHeight="1" x14ac:dyDescent="0.25">
      <c r="A61" s="32" t="s">
        <v>29</v>
      </c>
      <c r="B61" s="7">
        <v>33955.19</v>
      </c>
      <c r="C61" s="7">
        <v>-390</v>
      </c>
      <c r="D61" s="7">
        <v>-20633</v>
      </c>
      <c r="E61" s="7">
        <f t="shared" ref="E61" si="386">SUM(B61:D61)</f>
        <v>12932.190000000002</v>
      </c>
      <c r="F61" s="16"/>
      <c r="G61" s="7">
        <v>263294.24</v>
      </c>
      <c r="H61" s="7">
        <v>0</v>
      </c>
      <c r="I61" s="7">
        <v>-238329.49000000002</v>
      </c>
      <c r="J61" s="7">
        <f t="shared" ref="J61" si="387">SUM(G61:I61)</f>
        <v>24964.749999999971</v>
      </c>
      <c r="K61" s="16"/>
      <c r="L61" s="7">
        <f t="shared" ref="L61" si="388">B61+G61</f>
        <v>297249.43</v>
      </c>
      <c r="M61" s="7">
        <f t="shared" ref="M61" si="389">C61+H61</f>
        <v>-390</v>
      </c>
      <c r="N61" s="7">
        <f t="shared" ref="N61" si="390">D61+I61</f>
        <v>-258962.49000000002</v>
      </c>
      <c r="O61" s="7">
        <f t="shared" ref="O61" si="391">E61+J61</f>
        <v>37896.939999999973</v>
      </c>
      <c r="P61" s="7"/>
      <c r="Q61" s="7">
        <f>ROUND(O61*0.1,2)+0.01</f>
        <v>3789.7000000000003</v>
      </c>
      <c r="R61" s="7">
        <f t="shared" ref="R61" si="392">ROUND(Q61*0.15,2)</f>
        <v>568.46</v>
      </c>
      <c r="S61" s="7">
        <f>ROUND(Q61*0.85,2)-0.01</f>
        <v>3221.24</v>
      </c>
    </row>
    <row r="62" spans="1:19" ht="15" customHeight="1" x14ac:dyDescent="0.25">
      <c r="A62" s="21"/>
      <c r="B62" s="7"/>
      <c r="C62" s="7"/>
      <c r="D62" s="7"/>
      <c r="E62" s="7"/>
      <c r="F62" s="16"/>
      <c r="G62" s="7"/>
      <c r="H62" s="7"/>
      <c r="I62" s="7"/>
      <c r="J62" s="7"/>
      <c r="K62" s="16"/>
      <c r="L62" s="7"/>
      <c r="M62" s="7"/>
      <c r="N62" s="7"/>
      <c r="O62" s="7"/>
      <c r="P62" s="7"/>
      <c r="Q62" s="7"/>
      <c r="R62" s="7"/>
      <c r="S62" s="25" t="s">
        <v>27</v>
      </c>
    </row>
    <row r="63" spans="1:19" ht="15" customHeight="1" thickBot="1" x14ac:dyDescent="0.3">
      <c r="B63" s="8">
        <f>SUM(B9:B62)</f>
        <v>17464583.850000005</v>
      </c>
      <c r="C63" s="8">
        <f>SUM(C9:C62)</f>
        <v>-661395.55000000016</v>
      </c>
      <c r="D63" s="8">
        <f>SUM(D9:D62)</f>
        <v>-15555616.65</v>
      </c>
      <c r="E63" s="8">
        <f>SUM(E9:E62)</f>
        <v>1247571.6500000006</v>
      </c>
      <c r="F63" s="16"/>
      <c r="G63" s="8">
        <f>SUM(G9:G62)</f>
        <v>31227784.939999994</v>
      </c>
      <c r="H63" s="8">
        <f>SUM(H9:H62)</f>
        <v>-12520.2</v>
      </c>
      <c r="I63" s="8">
        <f>SUM(I9:I62)</f>
        <v>-29619687.120999996</v>
      </c>
      <c r="J63" s="8">
        <f>SUM(J9:J62)</f>
        <v>1595577.6189999997</v>
      </c>
      <c r="K63" s="16"/>
      <c r="L63" s="8">
        <f>SUM(L9:L62)</f>
        <v>48692368.789999992</v>
      </c>
      <c r="M63" s="8">
        <f>SUM(M9:M62)</f>
        <v>-673915.75000000012</v>
      </c>
      <c r="N63" s="8">
        <f>SUM(N9:N62)</f>
        <v>-45175303.77099999</v>
      </c>
      <c r="O63" s="8">
        <f>SUM(O9:O62)</f>
        <v>2843149.2689999999</v>
      </c>
      <c r="P63" s="16"/>
      <c r="Q63" s="8">
        <f>SUM(Q9:Q62)</f>
        <v>284314.96999999997</v>
      </c>
      <c r="R63" s="8">
        <f>SUM(R9:R62)</f>
        <v>42647.269999999975</v>
      </c>
      <c r="S63" s="8">
        <f>SUM(S9:S62)</f>
        <v>241667.69999999998</v>
      </c>
    </row>
    <row r="64" spans="1:19" ht="15" customHeight="1" thickTop="1" x14ac:dyDescent="0.25"/>
    <row r="65" spans="1:16" ht="15" customHeight="1" x14ac:dyDescent="0.25">
      <c r="A65" s="14" t="s">
        <v>13</v>
      </c>
    </row>
    <row r="66" spans="1:16" ht="15" customHeight="1" x14ac:dyDescent="0.25">
      <c r="A66" s="14" t="s">
        <v>8</v>
      </c>
    </row>
    <row r="67" spans="1:16" ht="15" customHeight="1" x14ac:dyDescent="0.25">
      <c r="A67" s="14" t="s">
        <v>30</v>
      </c>
      <c r="I67" s="15"/>
      <c r="K67" s="1"/>
      <c r="P67" s="1"/>
    </row>
  </sheetData>
  <mergeCells count="2">
    <mergeCell ref="A1:S1"/>
    <mergeCell ref="A7:S7"/>
  </mergeCells>
  <pageMargins left="0.25" right="0.5" top="0.25" bottom="0.25" header="0" footer="0"/>
  <pageSetup paperSize="5" scale="35" orientation="landscape" r:id="rId1"/>
  <ignoredErrors>
    <ignoredError sqref="E1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33" activePane="bottomLeft" state="frozen"/>
      <selection activeCell="A4" sqref="A4:S4"/>
      <selection pane="bottomLeft" activeCell="A63" sqref="A63"/>
    </sheetView>
  </sheetViews>
  <sheetFormatPr defaultColWidth="10.7109375" defaultRowHeight="15" customHeight="1" x14ac:dyDescent="0.25"/>
  <cols>
    <col min="1" max="1" width="14" style="2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5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5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31" t="s">
        <v>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16</v>
      </c>
      <c r="C3" s="4" t="s">
        <v>17</v>
      </c>
      <c r="D3" s="22" t="s">
        <v>18</v>
      </c>
      <c r="E3" s="22" t="s">
        <v>19</v>
      </c>
      <c r="F3" s="17"/>
      <c r="G3" s="22" t="s">
        <v>20</v>
      </c>
      <c r="H3" s="4" t="s">
        <v>21</v>
      </c>
      <c r="I3" s="22" t="s">
        <v>22</v>
      </c>
      <c r="J3" s="22" t="s">
        <v>23</v>
      </c>
      <c r="K3" s="17"/>
      <c r="L3" s="22" t="s">
        <v>24</v>
      </c>
      <c r="M3" s="4" t="s">
        <v>25</v>
      </c>
      <c r="N3" s="22" t="s">
        <v>26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4" t="s">
        <v>15</v>
      </c>
      <c r="B5" s="7">
        <v>8744866.6400000025</v>
      </c>
      <c r="C5" s="7">
        <v>-81265</v>
      </c>
      <c r="D5" s="7">
        <v>-7575919.3300000001</v>
      </c>
      <c r="E5" s="7">
        <v>1087682.31</v>
      </c>
      <c r="F5" s="16"/>
      <c r="G5" s="20">
        <v>1222627.8600000001</v>
      </c>
      <c r="H5" s="20">
        <v>-648.66</v>
      </c>
      <c r="I5" s="20">
        <v>-1154164.21</v>
      </c>
      <c r="J5" s="20">
        <v>67814.99000000002</v>
      </c>
      <c r="K5" s="16"/>
      <c r="L5" s="7">
        <v>9967494.4999999963</v>
      </c>
      <c r="M5" s="7">
        <v>-81913.66</v>
      </c>
      <c r="N5" s="7">
        <v>-8730083.5400000047</v>
      </c>
      <c r="O5" s="7">
        <v>1155497.3</v>
      </c>
      <c r="P5" s="16"/>
      <c r="Q5" s="7">
        <v>115549.75000000001</v>
      </c>
      <c r="R5" s="7">
        <v>17332.46</v>
      </c>
      <c r="S5" s="7">
        <v>98217.29</v>
      </c>
    </row>
    <row r="7" spans="1:19" ht="15" customHeight="1" x14ac:dyDescent="0.25">
      <c r="A7" s="29" t="s">
        <v>14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4" t="s">
        <v>12</v>
      </c>
      <c r="B9" s="7">
        <v>29384.6</v>
      </c>
      <c r="C9" s="7">
        <v>-50</v>
      </c>
      <c r="D9" s="7">
        <v>-34233.51</v>
      </c>
      <c r="E9" s="7">
        <f t="shared" ref="E9" si="0">SUM(B9:D9)</f>
        <v>-4898.9100000000035</v>
      </c>
      <c r="F9" s="16"/>
      <c r="G9" s="7">
        <v>11204.5</v>
      </c>
      <c r="H9" s="7">
        <v>0</v>
      </c>
      <c r="I9" s="7">
        <v>-8965.18</v>
      </c>
      <c r="J9" s="7">
        <f t="shared" ref="J9" si="1">SUM(G9:I9)</f>
        <v>2239.3199999999997</v>
      </c>
      <c r="K9" s="16"/>
      <c r="L9" s="7">
        <f t="shared" ref="L9:O9" si="2">B9+G9</f>
        <v>40589.1</v>
      </c>
      <c r="M9" s="7">
        <f t="shared" si="2"/>
        <v>-50</v>
      </c>
      <c r="N9" s="7">
        <f t="shared" si="2"/>
        <v>-43198.69</v>
      </c>
      <c r="O9" s="7">
        <f t="shared" si="2"/>
        <v>-2659.5900000000038</v>
      </c>
      <c r="P9" s="7"/>
      <c r="Q9" s="7">
        <f>ROUND(O9*0.1,2)+0.02</f>
        <v>-265.94</v>
      </c>
      <c r="R9" s="7">
        <f t="shared" ref="R9" si="3">ROUND(Q9*0.15,2)</f>
        <v>-39.89</v>
      </c>
      <c r="S9" s="7">
        <f t="shared" ref="S9" si="4">ROUND(Q9*0.85,2)</f>
        <v>-226.05</v>
      </c>
    </row>
    <row r="10" spans="1:19" ht="15" customHeight="1" x14ac:dyDescent="0.25">
      <c r="A10" s="24">
        <v>44751</v>
      </c>
      <c r="B10" s="7">
        <v>75274.350000000006</v>
      </c>
      <c r="C10" s="7">
        <v>-1020</v>
      </c>
      <c r="D10" s="7">
        <v>-58258.42</v>
      </c>
      <c r="E10" s="7">
        <f t="shared" ref="E10" si="5">SUM(B10:D10)</f>
        <v>15995.930000000008</v>
      </c>
      <c r="F10" s="16"/>
      <c r="G10" s="7">
        <v>10663.65</v>
      </c>
      <c r="H10" s="7">
        <v>0</v>
      </c>
      <c r="I10" s="7">
        <v>-8450.18</v>
      </c>
      <c r="J10" s="7">
        <f t="shared" ref="J10" si="6">SUM(G10:I10)</f>
        <v>2213.4699999999993</v>
      </c>
      <c r="K10" s="16"/>
      <c r="L10" s="7">
        <f t="shared" ref="L10" si="7">B10+G10</f>
        <v>85938</v>
      </c>
      <c r="M10" s="7">
        <f t="shared" ref="M10" si="8">C10+H10</f>
        <v>-1020</v>
      </c>
      <c r="N10" s="7">
        <f t="shared" ref="N10" si="9">D10+I10</f>
        <v>-66708.600000000006</v>
      </c>
      <c r="O10" s="7">
        <f t="shared" ref="O10" si="10">E10+J10</f>
        <v>18209.400000000009</v>
      </c>
      <c r="P10" s="7"/>
      <c r="Q10" s="7">
        <f t="shared" ref="Q10:Q15" si="11">ROUND(O10*0.1,2)</f>
        <v>1820.94</v>
      </c>
      <c r="R10" s="7">
        <f t="shared" ref="R10" si="12">ROUND(Q10*0.15,2)</f>
        <v>273.14</v>
      </c>
      <c r="S10" s="7">
        <f t="shared" ref="S10" si="13">ROUND(Q10*0.85,2)</f>
        <v>1547.8</v>
      </c>
    </row>
    <row r="11" spans="1:19" ht="15" customHeight="1" x14ac:dyDescent="0.25">
      <c r="A11" s="24">
        <f t="shared" ref="A11:A60" si="14">A10+7</f>
        <v>44758</v>
      </c>
      <c r="B11" s="7">
        <v>108517.5</v>
      </c>
      <c r="C11" s="7">
        <v>-945</v>
      </c>
      <c r="D11" s="7">
        <v>-95787.14</v>
      </c>
      <c r="E11" s="7">
        <f t="shared" ref="E11" si="15">SUM(B11:D11)</f>
        <v>11785.36</v>
      </c>
      <c r="F11" s="16"/>
      <c r="G11" s="7">
        <v>15411.33</v>
      </c>
      <c r="H11" s="7">
        <v>0</v>
      </c>
      <c r="I11" s="7">
        <v>-14532.2</v>
      </c>
      <c r="J11" s="7">
        <f t="shared" ref="J11" si="16">SUM(G11:I11)</f>
        <v>879.1299999999992</v>
      </c>
      <c r="K11" s="16"/>
      <c r="L11" s="7">
        <f t="shared" ref="L11" si="17">B11+G11</f>
        <v>123928.83</v>
      </c>
      <c r="M11" s="7">
        <f t="shared" ref="M11" si="18">C11+H11</f>
        <v>-945</v>
      </c>
      <c r="N11" s="7">
        <f t="shared" ref="N11" si="19">D11+I11</f>
        <v>-110319.34</v>
      </c>
      <c r="O11" s="7">
        <f t="shared" ref="O11" si="20">E11+J11</f>
        <v>12664.49</v>
      </c>
      <c r="P11" s="7"/>
      <c r="Q11" s="7">
        <f t="shared" si="11"/>
        <v>1266.45</v>
      </c>
      <c r="R11" s="7">
        <f t="shared" ref="R11" si="21">ROUND(Q11*0.15,2)</f>
        <v>189.97</v>
      </c>
      <c r="S11" s="7">
        <f t="shared" ref="S11" si="22">ROUND(Q11*0.85,2)</f>
        <v>1076.48</v>
      </c>
    </row>
    <row r="12" spans="1:19" ht="15" customHeight="1" x14ac:dyDescent="0.25">
      <c r="A12" s="24">
        <f t="shared" si="14"/>
        <v>44765</v>
      </c>
      <c r="B12" s="7">
        <v>59309.9</v>
      </c>
      <c r="C12" s="7">
        <v>-15</v>
      </c>
      <c r="D12" s="7">
        <v>-54835.47</v>
      </c>
      <c r="E12" s="7">
        <f t="shared" ref="E12" si="23">SUM(B12:D12)</f>
        <v>4459.43</v>
      </c>
      <c r="F12" s="16"/>
      <c r="G12" s="7">
        <v>8260.2900000000009</v>
      </c>
      <c r="H12" s="7">
        <v>-5</v>
      </c>
      <c r="I12" s="7">
        <v>-5636.73</v>
      </c>
      <c r="J12" s="7">
        <f t="shared" ref="J12" si="24">SUM(G12:I12)</f>
        <v>2618.5600000000013</v>
      </c>
      <c r="K12" s="16"/>
      <c r="L12" s="7">
        <f t="shared" ref="L12" si="25">B12+G12</f>
        <v>67570.19</v>
      </c>
      <c r="M12" s="7">
        <f t="shared" ref="M12" si="26">C12+H12</f>
        <v>-20</v>
      </c>
      <c r="N12" s="7">
        <f t="shared" ref="N12" si="27">D12+I12</f>
        <v>-60472.2</v>
      </c>
      <c r="O12" s="7">
        <f t="shared" ref="O12" si="28">E12+J12</f>
        <v>7077.9900000000016</v>
      </c>
      <c r="P12" s="7"/>
      <c r="Q12" s="7">
        <f t="shared" si="11"/>
        <v>707.8</v>
      </c>
      <c r="R12" s="7">
        <f t="shared" ref="R12" si="29">ROUND(Q12*0.15,2)</f>
        <v>106.17</v>
      </c>
      <c r="S12" s="7">
        <f t="shared" ref="S12" si="30">ROUND(Q12*0.85,2)</f>
        <v>601.63</v>
      </c>
    </row>
    <row r="13" spans="1:19" ht="15" customHeight="1" x14ac:dyDescent="0.25">
      <c r="A13" s="24">
        <f t="shared" si="14"/>
        <v>44772</v>
      </c>
      <c r="B13" s="7">
        <v>91748.800000000003</v>
      </c>
      <c r="C13" s="7">
        <v>-6</v>
      </c>
      <c r="D13" s="7">
        <v>-100622.98</v>
      </c>
      <c r="E13" s="7">
        <f t="shared" ref="E13" si="31">SUM(B13:D13)</f>
        <v>-8880.179999999993</v>
      </c>
      <c r="F13" s="16"/>
      <c r="G13" s="7">
        <v>13281.69</v>
      </c>
      <c r="H13" s="7">
        <v>0</v>
      </c>
      <c r="I13" s="7">
        <v>-12419.96</v>
      </c>
      <c r="J13" s="7">
        <f t="shared" ref="J13" si="32">SUM(G13:I13)</f>
        <v>861.73000000000138</v>
      </c>
      <c r="K13" s="16"/>
      <c r="L13" s="7">
        <f t="shared" ref="L13" si="33">B13+G13</f>
        <v>105030.49</v>
      </c>
      <c r="M13" s="7">
        <f t="shared" ref="M13" si="34">C13+H13</f>
        <v>-6</v>
      </c>
      <c r="N13" s="7">
        <f t="shared" ref="N13" si="35">D13+I13</f>
        <v>-113042.94</v>
      </c>
      <c r="O13" s="7">
        <f t="shared" ref="O13" si="36">E13+J13</f>
        <v>-8018.4499999999916</v>
      </c>
      <c r="P13" s="7"/>
      <c r="Q13" s="7">
        <f t="shared" si="11"/>
        <v>-801.84</v>
      </c>
      <c r="R13" s="7">
        <f t="shared" ref="R13" si="37">ROUND(Q13*0.15,2)</f>
        <v>-120.28</v>
      </c>
      <c r="S13" s="7">
        <f t="shared" ref="S13" si="38">ROUND(Q13*0.85,2)</f>
        <v>-681.56</v>
      </c>
    </row>
    <row r="14" spans="1:19" ht="15" customHeight="1" x14ac:dyDescent="0.25">
      <c r="A14" s="24">
        <f t="shared" si="14"/>
        <v>44779</v>
      </c>
      <c r="B14" s="7">
        <v>105598</v>
      </c>
      <c r="C14" s="7">
        <v>-915</v>
      </c>
      <c r="D14" s="7">
        <v>-102936.31</v>
      </c>
      <c r="E14" s="7">
        <f t="shared" ref="E14" si="39">SUM(B14:D14)</f>
        <v>1746.6900000000023</v>
      </c>
      <c r="F14" s="16"/>
      <c r="G14" s="7">
        <v>17873.689999999999</v>
      </c>
      <c r="H14" s="7">
        <v>0</v>
      </c>
      <c r="I14" s="7">
        <v>-16504.72</v>
      </c>
      <c r="J14" s="7">
        <f t="shared" ref="J14" si="40">SUM(G14:I14)</f>
        <v>1368.9699999999975</v>
      </c>
      <c r="K14" s="16"/>
      <c r="L14" s="7">
        <f t="shared" ref="L14" si="41">B14+G14</f>
        <v>123471.69</v>
      </c>
      <c r="M14" s="7">
        <f t="shared" ref="M14" si="42">C14+H14</f>
        <v>-915</v>
      </c>
      <c r="N14" s="7">
        <f t="shared" ref="N14" si="43">D14+I14</f>
        <v>-119441.03</v>
      </c>
      <c r="O14" s="7">
        <f t="shared" ref="O14" si="44">E14+J14</f>
        <v>3115.66</v>
      </c>
      <c r="P14" s="7"/>
      <c r="Q14" s="7">
        <f t="shared" si="11"/>
        <v>311.57</v>
      </c>
      <c r="R14" s="7">
        <f t="shared" ref="R14" si="45">ROUND(Q14*0.15,2)</f>
        <v>46.74</v>
      </c>
      <c r="S14" s="7">
        <f t="shared" ref="S14" si="46">ROUND(Q14*0.85,2)</f>
        <v>264.83</v>
      </c>
    </row>
    <row r="15" spans="1:19" ht="15" customHeight="1" x14ac:dyDescent="0.25">
      <c r="A15" s="24">
        <f t="shared" si="14"/>
        <v>44786</v>
      </c>
      <c r="B15" s="7">
        <v>115003.3</v>
      </c>
      <c r="C15" s="7">
        <v>-178</v>
      </c>
      <c r="D15" s="7">
        <v>-76243.539999999994</v>
      </c>
      <c r="E15" s="7">
        <f t="shared" ref="E15" si="47">SUM(B15:D15)</f>
        <v>38581.760000000009</v>
      </c>
      <c r="F15" s="16"/>
      <c r="G15" s="7">
        <v>21541.360000000001</v>
      </c>
      <c r="H15" s="7">
        <v>0</v>
      </c>
      <c r="I15" s="7">
        <v>-21446.04</v>
      </c>
      <c r="J15" s="7">
        <f t="shared" ref="J15" si="48">SUM(G15:I15)</f>
        <v>95.319999999999709</v>
      </c>
      <c r="K15" s="16"/>
      <c r="L15" s="7">
        <f t="shared" ref="L15" si="49">B15+G15</f>
        <v>136544.66</v>
      </c>
      <c r="M15" s="7">
        <f t="shared" ref="M15" si="50">C15+H15</f>
        <v>-178</v>
      </c>
      <c r="N15" s="7">
        <f t="shared" ref="N15" si="51">D15+I15</f>
        <v>-97689.579999999987</v>
      </c>
      <c r="O15" s="7">
        <f t="shared" ref="O15" si="52">E15+J15</f>
        <v>38677.080000000009</v>
      </c>
      <c r="P15" s="7"/>
      <c r="Q15" s="7">
        <f t="shared" si="11"/>
        <v>3867.71</v>
      </c>
      <c r="R15" s="7">
        <f t="shared" ref="R15" si="53">ROUND(Q15*0.15,2)</f>
        <v>580.16</v>
      </c>
      <c r="S15" s="7">
        <f t="shared" ref="S15" si="54">ROUND(Q15*0.85,2)</f>
        <v>3287.55</v>
      </c>
    </row>
    <row r="16" spans="1:19" ht="15" customHeight="1" x14ac:dyDescent="0.25">
      <c r="A16" s="24">
        <f t="shared" si="14"/>
        <v>44793</v>
      </c>
      <c r="B16" s="7">
        <v>119761.5</v>
      </c>
      <c r="C16" s="7">
        <v>-3390</v>
      </c>
      <c r="D16" s="7">
        <v>-70571.320000000007</v>
      </c>
      <c r="E16" s="7">
        <f t="shared" ref="E16" si="55">SUM(B16:D16)</f>
        <v>45800.179999999993</v>
      </c>
      <c r="F16" s="16"/>
      <c r="G16" s="7">
        <v>11262.05</v>
      </c>
      <c r="H16" s="7">
        <v>0</v>
      </c>
      <c r="I16" s="7">
        <v>-10222.370000000001</v>
      </c>
      <c r="J16" s="7">
        <f t="shared" ref="J16" si="56">SUM(G16:I16)</f>
        <v>1039.6799999999985</v>
      </c>
      <c r="K16" s="16"/>
      <c r="L16" s="7">
        <f t="shared" ref="L16" si="57">B16+G16</f>
        <v>131023.55</v>
      </c>
      <c r="M16" s="7">
        <f t="shared" ref="M16" si="58">C16+H16</f>
        <v>-3390</v>
      </c>
      <c r="N16" s="7">
        <f t="shared" ref="N16" si="59">D16+I16</f>
        <v>-80793.69</v>
      </c>
      <c r="O16" s="7">
        <f t="shared" ref="O16" si="60">E16+J16</f>
        <v>46839.859999999993</v>
      </c>
      <c r="P16" s="7"/>
      <c r="Q16" s="7">
        <f t="shared" ref="Q16" si="61">ROUND(O16*0.1,2)</f>
        <v>4683.99</v>
      </c>
      <c r="R16" s="7">
        <f t="shared" ref="R16" si="62">ROUND(Q16*0.15,2)</f>
        <v>702.6</v>
      </c>
      <c r="S16" s="7">
        <f t="shared" ref="S16" si="63">ROUND(Q16*0.85,2)</f>
        <v>3981.39</v>
      </c>
    </row>
    <row r="17" spans="1:19" ht="15" customHeight="1" x14ac:dyDescent="0.25">
      <c r="A17" s="24">
        <f t="shared" si="14"/>
        <v>44800</v>
      </c>
      <c r="B17" s="7">
        <v>100715.55</v>
      </c>
      <c r="C17" s="7">
        <v>-383</v>
      </c>
      <c r="D17" s="7">
        <v>-55208</v>
      </c>
      <c r="E17" s="7">
        <f t="shared" ref="E17" si="64">SUM(B17:D17)</f>
        <v>45124.55</v>
      </c>
      <c r="F17" s="16"/>
      <c r="G17" s="7">
        <v>11946.43</v>
      </c>
      <c r="H17" s="7">
        <v>0</v>
      </c>
      <c r="I17" s="7">
        <v>-8289.9</v>
      </c>
      <c r="J17" s="7">
        <f t="shared" ref="J17" si="65">SUM(G17:I17)</f>
        <v>3656.5300000000007</v>
      </c>
      <c r="K17" s="16"/>
      <c r="L17" s="7">
        <f t="shared" ref="L17" si="66">B17+G17</f>
        <v>112661.98000000001</v>
      </c>
      <c r="M17" s="7">
        <f t="shared" ref="M17" si="67">C17+H17</f>
        <v>-383</v>
      </c>
      <c r="N17" s="7">
        <f t="shared" ref="N17" si="68">D17+I17</f>
        <v>-63497.9</v>
      </c>
      <c r="O17" s="7">
        <f t="shared" ref="O17" si="69">E17+J17</f>
        <v>48781.08</v>
      </c>
      <c r="P17" s="7"/>
      <c r="Q17" s="7">
        <f t="shared" ref="Q17" si="70">ROUND(O17*0.1,2)</f>
        <v>4878.1099999999997</v>
      </c>
      <c r="R17" s="7">
        <f t="shared" ref="R17" si="71">ROUND(Q17*0.15,2)</f>
        <v>731.72</v>
      </c>
      <c r="S17" s="7">
        <f t="shared" ref="S17" si="72">ROUND(Q17*0.85,2)</f>
        <v>4146.3900000000003</v>
      </c>
    </row>
    <row r="18" spans="1:19" ht="15" customHeight="1" x14ac:dyDescent="0.25">
      <c r="A18" s="24">
        <f t="shared" si="14"/>
        <v>44807</v>
      </c>
      <c r="B18" s="7">
        <v>232458.4</v>
      </c>
      <c r="C18" s="7">
        <v>-5505</v>
      </c>
      <c r="D18" s="7">
        <v>-132770</v>
      </c>
      <c r="E18" s="7">
        <f t="shared" ref="E18" si="73">SUM(B18:D18)</f>
        <v>94183.4</v>
      </c>
      <c r="F18" s="16"/>
      <c r="G18" s="7">
        <v>18294.2</v>
      </c>
      <c r="H18" s="7">
        <v>0</v>
      </c>
      <c r="I18" s="7">
        <v>-18189.919999999998</v>
      </c>
      <c r="J18" s="7">
        <f t="shared" ref="J18" si="74">SUM(G18:I18)</f>
        <v>104.28000000000247</v>
      </c>
      <c r="K18" s="16"/>
      <c r="L18" s="7">
        <f t="shared" ref="L18" si="75">B18+G18</f>
        <v>250752.6</v>
      </c>
      <c r="M18" s="7">
        <f t="shared" ref="M18" si="76">C18+H18</f>
        <v>-5505</v>
      </c>
      <c r="N18" s="7">
        <f t="shared" ref="N18" si="77">D18+I18</f>
        <v>-150959.91999999998</v>
      </c>
      <c r="O18" s="7">
        <f t="shared" ref="O18" si="78">E18+J18</f>
        <v>94287.679999999993</v>
      </c>
      <c r="P18" s="7"/>
      <c r="Q18" s="7">
        <f t="shared" ref="Q18" si="79">ROUND(O18*0.1,2)</f>
        <v>9428.77</v>
      </c>
      <c r="R18" s="7">
        <f t="shared" ref="R18" si="80">ROUND(Q18*0.15,2)</f>
        <v>1414.32</v>
      </c>
      <c r="S18" s="7">
        <f t="shared" ref="S18" si="81">ROUND(Q18*0.85,2)</f>
        <v>8014.45</v>
      </c>
    </row>
    <row r="19" spans="1:19" ht="15" customHeight="1" x14ac:dyDescent="0.25">
      <c r="A19" s="24">
        <f t="shared" si="14"/>
        <v>44814</v>
      </c>
      <c r="B19" s="7">
        <v>318581.8</v>
      </c>
      <c r="C19" s="7">
        <v>-794</v>
      </c>
      <c r="D19" s="7">
        <v>-215524.92</v>
      </c>
      <c r="E19" s="7">
        <f t="shared" ref="E19" si="82">SUM(B19:D19)</f>
        <v>102262.87999999998</v>
      </c>
      <c r="F19" s="16"/>
      <c r="G19" s="7">
        <v>29526.639999999999</v>
      </c>
      <c r="H19" s="7">
        <v>0</v>
      </c>
      <c r="I19" s="7">
        <v>-26475.95</v>
      </c>
      <c r="J19" s="7">
        <f t="shared" ref="J19" si="83">SUM(G19:I19)</f>
        <v>3050.6899999999987</v>
      </c>
      <c r="K19" s="16"/>
      <c r="L19" s="7">
        <f t="shared" ref="L19" si="84">B19+G19</f>
        <v>348108.44</v>
      </c>
      <c r="M19" s="7">
        <f t="shared" ref="M19" si="85">C19+H19</f>
        <v>-794</v>
      </c>
      <c r="N19" s="7">
        <f t="shared" ref="N19" si="86">D19+I19</f>
        <v>-242000.87000000002</v>
      </c>
      <c r="O19" s="7">
        <f t="shared" ref="O19" si="87">E19+J19</f>
        <v>105313.56999999998</v>
      </c>
      <c r="P19" s="7"/>
      <c r="Q19" s="7">
        <f t="shared" ref="Q19" si="88">ROUND(O19*0.1,2)</f>
        <v>10531.36</v>
      </c>
      <c r="R19" s="7">
        <f t="shared" ref="R19" si="89">ROUND(Q19*0.15,2)</f>
        <v>1579.7</v>
      </c>
      <c r="S19" s="7">
        <f t="shared" ref="S19" si="90">ROUND(Q19*0.85,2)</f>
        <v>8951.66</v>
      </c>
    </row>
    <row r="20" spans="1:19" ht="15" customHeight="1" x14ac:dyDescent="0.25">
      <c r="A20" s="24">
        <f t="shared" si="14"/>
        <v>44821</v>
      </c>
      <c r="B20" s="7">
        <v>265626.5</v>
      </c>
      <c r="C20" s="7">
        <v>-3102</v>
      </c>
      <c r="D20" s="7">
        <v>-288124.84000000003</v>
      </c>
      <c r="E20" s="7">
        <f t="shared" ref="E20" si="91">SUM(B20:D20)</f>
        <v>-25600.340000000026</v>
      </c>
      <c r="F20" s="16"/>
      <c r="G20" s="7">
        <v>25823.46</v>
      </c>
      <c r="H20" s="7">
        <v>0</v>
      </c>
      <c r="I20" s="7">
        <v>-25452.42</v>
      </c>
      <c r="J20" s="7">
        <f t="shared" ref="J20" si="92">SUM(G20:I20)</f>
        <v>371.04000000000087</v>
      </c>
      <c r="K20" s="16"/>
      <c r="L20" s="7">
        <f t="shared" ref="L20" si="93">B20+G20</f>
        <v>291449.96000000002</v>
      </c>
      <c r="M20" s="7">
        <f t="shared" ref="M20" si="94">C20+H20</f>
        <v>-3102</v>
      </c>
      <c r="N20" s="7">
        <f t="shared" ref="N20" si="95">D20+I20</f>
        <v>-313577.26</v>
      </c>
      <c r="O20" s="7">
        <f t="shared" ref="O20" si="96">E20+J20</f>
        <v>-25229.300000000025</v>
      </c>
      <c r="P20" s="7"/>
      <c r="Q20" s="7">
        <f t="shared" ref="Q20" si="97">ROUND(O20*0.1,2)</f>
        <v>-2522.9299999999998</v>
      </c>
      <c r="R20" s="7">
        <f t="shared" ref="R20" si="98">ROUND(Q20*0.15,2)</f>
        <v>-378.44</v>
      </c>
      <c r="S20" s="7">
        <f t="shared" ref="S20" si="99">ROUND(Q20*0.85,2)</f>
        <v>-2144.4899999999998</v>
      </c>
    </row>
    <row r="21" spans="1:19" ht="15" customHeight="1" x14ac:dyDescent="0.25">
      <c r="A21" s="24">
        <f t="shared" si="14"/>
        <v>44828</v>
      </c>
      <c r="B21" s="7">
        <v>282682.2</v>
      </c>
      <c r="C21" s="7">
        <v>-2989</v>
      </c>
      <c r="D21" s="7">
        <v>-232114.64</v>
      </c>
      <c r="E21" s="7">
        <f t="shared" ref="E21" si="100">SUM(B21:D21)</f>
        <v>47578.559999999998</v>
      </c>
      <c r="F21" s="16"/>
      <c r="G21" s="7">
        <v>23098.89</v>
      </c>
      <c r="H21" s="7">
        <v>0</v>
      </c>
      <c r="I21" s="7">
        <v>-17737.53</v>
      </c>
      <c r="J21" s="7">
        <f t="shared" ref="J21" si="101">SUM(G21:I21)</f>
        <v>5361.3600000000006</v>
      </c>
      <c r="K21" s="16"/>
      <c r="L21" s="7">
        <f t="shared" ref="L21" si="102">B21+G21</f>
        <v>305781.09000000003</v>
      </c>
      <c r="M21" s="7">
        <f t="shared" ref="M21" si="103">C21+H21</f>
        <v>-2989</v>
      </c>
      <c r="N21" s="7">
        <f t="shared" ref="N21" si="104">D21+I21</f>
        <v>-249852.17</v>
      </c>
      <c r="O21" s="7">
        <f t="shared" ref="O21" si="105">E21+J21</f>
        <v>52939.92</v>
      </c>
      <c r="P21" s="7"/>
      <c r="Q21" s="7">
        <f t="shared" ref="Q21" si="106">ROUND(O21*0.1,2)</f>
        <v>5293.99</v>
      </c>
      <c r="R21" s="7">
        <f t="shared" ref="R21" si="107">ROUND(Q21*0.15,2)</f>
        <v>794.1</v>
      </c>
      <c r="S21" s="7">
        <f t="shared" ref="S21" si="108">ROUND(Q21*0.85,2)</f>
        <v>4499.8900000000003</v>
      </c>
    </row>
    <row r="22" spans="1:19" ht="15" customHeight="1" x14ac:dyDescent="0.25">
      <c r="A22" s="24">
        <f t="shared" si="14"/>
        <v>44835</v>
      </c>
      <c r="B22" s="7">
        <v>215709.27000000002</v>
      </c>
      <c r="C22" s="7">
        <v>-3301</v>
      </c>
      <c r="D22" s="7">
        <v>-176435.94</v>
      </c>
      <c r="E22" s="7">
        <f t="shared" ref="E22" si="109">SUM(B22:D22)</f>
        <v>35972.330000000016</v>
      </c>
      <c r="F22" s="16"/>
      <c r="G22" s="7">
        <v>26658.039999999997</v>
      </c>
      <c r="H22" s="7">
        <v>0</v>
      </c>
      <c r="I22" s="7">
        <v>-23998.98</v>
      </c>
      <c r="J22" s="7">
        <f t="shared" ref="J22" si="110">SUM(G22:I22)</f>
        <v>2659.0599999999977</v>
      </c>
      <c r="K22" s="16"/>
      <c r="L22" s="7">
        <f t="shared" ref="L22" si="111">B22+G22</f>
        <v>242367.31000000003</v>
      </c>
      <c r="M22" s="7">
        <f t="shared" ref="M22" si="112">C22+H22</f>
        <v>-3301</v>
      </c>
      <c r="N22" s="7">
        <f t="shared" ref="N22" si="113">D22+I22</f>
        <v>-200434.92</v>
      </c>
      <c r="O22" s="7">
        <f t="shared" ref="O22" si="114">E22+J22</f>
        <v>38631.390000000014</v>
      </c>
      <c r="P22" s="7"/>
      <c r="Q22" s="7">
        <f t="shared" ref="Q22" si="115">ROUND(O22*0.1,2)</f>
        <v>3863.14</v>
      </c>
      <c r="R22" s="7">
        <f t="shared" ref="R22" si="116">ROUND(Q22*0.15,2)</f>
        <v>579.47</v>
      </c>
      <c r="S22" s="7">
        <f t="shared" ref="S22" si="117">ROUND(Q22*0.85,2)</f>
        <v>3283.67</v>
      </c>
    </row>
    <row r="23" spans="1:19" ht="15" customHeight="1" x14ac:dyDescent="0.25">
      <c r="A23" s="24">
        <f t="shared" si="14"/>
        <v>44842</v>
      </c>
      <c r="B23" s="7">
        <v>273993.7</v>
      </c>
      <c r="C23" s="7">
        <v>-2212</v>
      </c>
      <c r="D23" s="7">
        <v>-206652.57</v>
      </c>
      <c r="E23" s="7">
        <f t="shared" ref="E23" si="118">SUM(B23:D23)</f>
        <v>65129.130000000005</v>
      </c>
      <c r="F23" s="16"/>
      <c r="G23" s="7">
        <v>35139.199999999997</v>
      </c>
      <c r="H23" s="7">
        <v>0</v>
      </c>
      <c r="I23" s="7">
        <v>-31650.009999999995</v>
      </c>
      <c r="J23" s="7">
        <f t="shared" ref="J23" si="119">SUM(G23:I23)</f>
        <v>3489.1900000000023</v>
      </c>
      <c r="K23" s="16"/>
      <c r="L23" s="7">
        <f t="shared" ref="L23" si="120">B23+G23</f>
        <v>309132.90000000002</v>
      </c>
      <c r="M23" s="7">
        <f t="shared" ref="M23" si="121">C23+H23</f>
        <v>-2212</v>
      </c>
      <c r="N23" s="7">
        <f t="shared" ref="N23" si="122">D23+I23</f>
        <v>-238302.58000000002</v>
      </c>
      <c r="O23" s="7">
        <f t="shared" ref="O23" si="123">E23+J23</f>
        <v>68618.320000000007</v>
      </c>
      <c r="P23" s="7"/>
      <c r="Q23" s="7">
        <f t="shared" ref="Q23" si="124">ROUND(O23*0.1,2)</f>
        <v>6861.83</v>
      </c>
      <c r="R23" s="7">
        <f t="shared" ref="R23" si="125">ROUND(Q23*0.15,2)</f>
        <v>1029.27</v>
      </c>
      <c r="S23" s="7">
        <f t="shared" ref="S23" si="126">ROUND(Q23*0.85,2)</f>
        <v>5832.56</v>
      </c>
    </row>
    <row r="24" spans="1:19" ht="15" customHeight="1" x14ac:dyDescent="0.25">
      <c r="A24" s="24">
        <f t="shared" si="14"/>
        <v>44849</v>
      </c>
      <c r="B24" s="7">
        <v>262376.90000000002</v>
      </c>
      <c r="C24" s="7">
        <v>-11574</v>
      </c>
      <c r="D24" s="7">
        <v>-236945.2</v>
      </c>
      <c r="E24" s="7">
        <f t="shared" ref="E24" si="127">SUM(B24:D24)</f>
        <v>13857.700000000012</v>
      </c>
      <c r="F24" s="16"/>
      <c r="G24" s="7">
        <v>35345.14</v>
      </c>
      <c r="H24" s="7">
        <v>0</v>
      </c>
      <c r="I24" s="7">
        <v>-34917.43</v>
      </c>
      <c r="J24" s="7">
        <f t="shared" ref="J24" si="128">SUM(G24:I24)</f>
        <v>427.70999999999913</v>
      </c>
      <c r="K24" s="16"/>
      <c r="L24" s="7">
        <f t="shared" ref="L24" si="129">B24+G24</f>
        <v>297722.04000000004</v>
      </c>
      <c r="M24" s="7">
        <f t="shared" ref="M24" si="130">C24+H24</f>
        <v>-11574</v>
      </c>
      <c r="N24" s="7">
        <f t="shared" ref="N24" si="131">D24+I24</f>
        <v>-271862.63</v>
      </c>
      <c r="O24" s="7">
        <f t="shared" ref="O24" si="132">E24+J24</f>
        <v>14285.410000000011</v>
      </c>
      <c r="P24" s="7"/>
      <c r="Q24" s="7">
        <f t="shared" ref="Q24" si="133">ROUND(O24*0.1,2)</f>
        <v>1428.54</v>
      </c>
      <c r="R24" s="7">
        <f t="shared" ref="R24" si="134">ROUND(Q24*0.15,2)</f>
        <v>214.28</v>
      </c>
      <c r="S24" s="7">
        <f t="shared" ref="S24" si="135">ROUND(Q24*0.85,2)</f>
        <v>1214.26</v>
      </c>
    </row>
    <row r="25" spans="1:19" ht="15" customHeight="1" x14ac:dyDescent="0.25">
      <c r="A25" s="24">
        <f t="shared" si="14"/>
        <v>44856</v>
      </c>
      <c r="B25" s="7">
        <v>266503.2</v>
      </c>
      <c r="C25" s="7">
        <v>-270</v>
      </c>
      <c r="D25" s="7">
        <v>-323104.58</v>
      </c>
      <c r="E25" s="7">
        <f t="shared" ref="E25" si="136">SUM(B25:D25)</f>
        <v>-56871.380000000005</v>
      </c>
      <c r="F25" s="16"/>
      <c r="G25" s="7">
        <v>27014.99</v>
      </c>
      <c r="H25" s="7">
        <v>-1100</v>
      </c>
      <c r="I25" s="7">
        <v>-22132.41</v>
      </c>
      <c r="J25" s="7">
        <f t="shared" ref="J25" si="137">SUM(G25:I25)</f>
        <v>3782.5800000000017</v>
      </c>
      <c r="K25" s="16"/>
      <c r="L25" s="7">
        <f t="shared" ref="L25" si="138">B25+G25</f>
        <v>293518.19</v>
      </c>
      <c r="M25" s="7">
        <f t="shared" ref="M25" si="139">C25+H25</f>
        <v>-1370</v>
      </c>
      <c r="N25" s="7">
        <f t="shared" ref="N25" si="140">D25+I25</f>
        <v>-345236.99</v>
      </c>
      <c r="O25" s="7">
        <f t="shared" ref="O25" si="141">E25+J25</f>
        <v>-53088.800000000003</v>
      </c>
      <c r="P25" s="7"/>
      <c r="Q25" s="7">
        <f t="shared" ref="Q25" si="142">ROUND(O25*0.1,2)</f>
        <v>-5308.88</v>
      </c>
      <c r="R25" s="7">
        <f t="shared" ref="R25" si="143">ROUND(Q25*0.15,2)</f>
        <v>-796.33</v>
      </c>
      <c r="S25" s="7">
        <f t="shared" ref="S25" si="144">ROUND(Q25*0.85,2)</f>
        <v>-4512.55</v>
      </c>
    </row>
    <row r="26" spans="1:19" ht="15" customHeight="1" x14ac:dyDescent="0.25">
      <c r="A26" s="24">
        <f t="shared" si="14"/>
        <v>44863</v>
      </c>
      <c r="B26" s="7">
        <v>288337.7</v>
      </c>
      <c r="C26" s="7">
        <v>-1826</v>
      </c>
      <c r="D26" s="7">
        <v>-210625.92000000001</v>
      </c>
      <c r="E26" s="7">
        <f t="shared" ref="E26" si="145">SUM(B26:D26)</f>
        <v>75885.78</v>
      </c>
      <c r="F26" s="16"/>
      <c r="G26" s="7">
        <v>23819.74</v>
      </c>
      <c r="H26" s="7">
        <v>0</v>
      </c>
      <c r="I26" s="7">
        <v>-18272.349999999999</v>
      </c>
      <c r="J26" s="7">
        <f t="shared" ref="J26" si="146">SUM(G26:I26)</f>
        <v>5547.3900000000031</v>
      </c>
      <c r="K26" s="16"/>
      <c r="L26" s="7">
        <f t="shared" ref="L26" si="147">B26+G26</f>
        <v>312157.44</v>
      </c>
      <c r="M26" s="7">
        <f t="shared" ref="M26" si="148">C26+H26</f>
        <v>-1826</v>
      </c>
      <c r="N26" s="7">
        <f t="shared" ref="N26" si="149">D26+I26</f>
        <v>-228898.27000000002</v>
      </c>
      <c r="O26" s="7">
        <f t="shared" ref="O26" si="150">E26+J26</f>
        <v>81433.17</v>
      </c>
      <c r="P26" s="7"/>
      <c r="Q26" s="7">
        <f t="shared" ref="Q26" si="151">ROUND(O26*0.1,2)</f>
        <v>8143.32</v>
      </c>
      <c r="R26" s="7">
        <f t="shared" ref="R26" si="152">ROUND(Q26*0.15,2)</f>
        <v>1221.5</v>
      </c>
      <c r="S26" s="7">
        <f t="shared" ref="S26" si="153">ROUND(Q26*0.85,2)</f>
        <v>6921.82</v>
      </c>
    </row>
    <row r="27" spans="1:19" ht="15" customHeight="1" x14ac:dyDescent="0.25">
      <c r="A27" s="24">
        <f t="shared" si="14"/>
        <v>44870</v>
      </c>
      <c r="B27" s="7">
        <v>274308.59999999998</v>
      </c>
      <c r="C27" s="7">
        <v>-1938</v>
      </c>
      <c r="D27" s="7">
        <v>-235419.75</v>
      </c>
      <c r="E27" s="7">
        <f t="shared" ref="E27" si="154">SUM(B27:D27)</f>
        <v>36950.849999999977</v>
      </c>
      <c r="F27" s="16"/>
      <c r="G27" s="7">
        <v>26837.75</v>
      </c>
      <c r="H27" s="7">
        <v>0</v>
      </c>
      <c r="I27" s="7">
        <v>-23491.58</v>
      </c>
      <c r="J27" s="7">
        <f t="shared" ref="J27" si="155">SUM(G27:I27)</f>
        <v>3346.1699999999983</v>
      </c>
      <c r="K27" s="16"/>
      <c r="L27" s="7">
        <f t="shared" ref="L27" si="156">B27+G27</f>
        <v>301146.34999999998</v>
      </c>
      <c r="M27" s="7">
        <f t="shared" ref="M27" si="157">C27+H27</f>
        <v>-1938</v>
      </c>
      <c r="N27" s="7">
        <f t="shared" ref="N27" si="158">D27+I27</f>
        <v>-258911.33000000002</v>
      </c>
      <c r="O27" s="7">
        <f t="shared" ref="O27" si="159">E27+J27</f>
        <v>40297.019999999975</v>
      </c>
      <c r="P27" s="7"/>
      <c r="Q27" s="7">
        <f>ROUND(O27*0.1,2)+0.01</f>
        <v>4029.71</v>
      </c>
      <c r="R27" s="7">
        <f t="shared" ref="R27" si="160">ROUND(Q27*0.15,2)</f>
        <v>604.46</v>
      </c>
      <c r="S27" s="7">
        <f t="shared" ref="S27" si="161">ROUND(Q27*0.85,2)</f>
        <v>3425.25</v>
      </c>
    </row>
    <row r="28" spans="1:19" ht="15" customHeight="1" x14ac:dyDescent="0.25">
      <c r="A28" s="24">
        <f t="shared" si="14"/>
        <v>44877</v>
      </c>
      <c r="B28" s="7">
        <v>315911.7</v>
      </c>
      <c r="C28" s="7">
        <v>-1668</v>
      </c>
      <c r="D28" s="7">
        <v>-283260.7</v>
      </c>
      <c r="E28" s="7">
        <f t="shared" ref="E28" si="162">SUM(B28:D28)</f>
        <v>30983</v>
      </c>
      <c r="F28" s="16"/>
      <c r="G28" s="7">
        <v>22685.909999999996</v>
      </c>
      <c r="H28" s="7">
        <v>0</v>
      </c>
      <c r="I28" s="7">
        <v>-22486.6</v>
      </c>
      <c r="J28" s="7">
        <f t="shared" ref="J28" si="163">SUM(G28:I28)</f>
        <v>199.30999999999767</v>
      </c>
      <c r="K28" s="16"/>
      <c r="L28" s="7">
        <f t="shared" ref="L28" si="164">B28+G28</f>
        <v>338597.61</v>
      </c>
      <c r="M28" s="7">
        <f t="shared" ref="M28" si="165">C28+H28</f>
        <v>-1668</v>
      </c>
      <c r="N28" s="7">
        <f t="shared" ref="N28" si="166">D28+I28</f>
        <v>-305747.3</v>
      </c>
      <c r="O28" s="7">
        <f t="shared" ref="O28" si="167">E28+J28</f>
        <v>31182.309999999998</v>
      </c>
      <c r="P28" s="7"/>
      <c r="Q28" s="7">
        <f>ROUND(O28*0.1,2)-0.01</f>
        <v>3118.22</v>
      </c>
      <c r="R28" s="7">
        <f t="shared" ref="R28" si="168">ROUND(Q28*0.15,2)</f>
        <v>467.73</v>
      </c>
      <c r="S28" s="7">
        <f t="shared" ref="S28" si="169">ROUND(Q28*0.85,2)</f>
        <v>2650.49</v>
      </c>
    </row>
    <row r="29" spans="1:19" ht="15" customHeight="1" x14ac:dyDescent="0.25">
      <c r="A29" s="24">
        <f t="shared" si="14"/>
        <v>44884</v>
      </c>
      <c r="B29" s="7">
        <v>259830.05</v>
      </c>
      <c r="C29" s="7">
        <v>-883</v>
      </c>
      <c r="D29" s="7">
        <v>-228201.00999999995</v>
      </c>
      <c r="E29" s="7">
        <f t="shared" ref="E29" si="170">SUM(B29:D29)</f>
        <v>30746.040000000037</v>
      </c>
      <c r="F29" s="16"/>
      <c r="G29" s="7">
        <v>27652.57</v>
      </c>
      <c r="H29" s="7">
        <v>0</v>
      </c>
      <c r="I29" s="7">
        <v>-29313.97</v>
      </c>
      <c r="J29" s="7">
        <f t="shared" ref="J29" si="171">SUM(G29:I29)</f>
        <v>-1661.4000000000015</v>
      </c>
      <c r="K29" s="16"/>
      <c r="L29" s="7">
        <f t="shared" ref="L29" si="172">B29+G29</f>
        <v>287482.62</v>
      </c>
      <c r="M29" s="7">
        <f t="shared" ref="M29" si="173">C29+H29</f>
        <v>-883</v>
      </c>
      <c r="N29" s="7">
        <f t="shared" ref="N29" si="174">D29+I29</f>
        <v>-257514.97999999995</v>
      </c>
      <c r="O29" s="7">
        <f t="shared" ref="O29" si="175">E29+J29</f>
        <v>29084.640000000036</v>
      </c>
      <c r="P29" s="7"/>
      <c r="Q29" s="7">
        <f t="shared" ref="Q29:Q34" si="176">ROUND(O29*0.1,2)</f>
        <v>2908.46</v>
      </c>
      <c r="R29" s="7">
        <f t="shared" ref="R29" si="177">ROUND(Q29*0.15,2)</f>
        <v>436.27</v>
      </c>
      <c r="S29" s="7">
        <f t="shared" ref="S29" si="178">ROUND(Q29*0.85,2)</f>
        <v>2472.19</v>
      </c>
    </row>
    <row r="30" spans="1:19" ht="15" customHeight="1" x14ac:dyDescent="0.25">
      <c r="A30" s="24">
        <f t="shared" si="14"/>
        <v>44891</v>
      </c>
      <c r="B30" s="7">
        <v>270519.8</v>
      </c>
      <c r="C30" s="7">
        <v>-4272</v>
      </c>
      <c r="D30" s="7">
        <v>-166956.27000000002</v>
      </c>
      <c r="E30" s="7">
        <f t="shared" ref="E30" si="179">SUM(B30:D30)</f>
        <v>99291.52999999997</v>
      </c>
      <c r="F30" s="16"/>
      <c r="G30" s="7">
        <v>36218.78</v>
      </c>
      <c r="H30" s="7">
        <v>0</v>
      </c>
      <c r="I30" s="7">
        <v>-41121</v>
      </c>
      <c r="J30" s="7">
        <f t="shared" ref="J30" si="180">SUM(G30:I30)</f>
        <v>-4902.2200000000012</v>
      </c>
      <c r="K30" s="16"/>
      <c r="L30" s="7">
        <f t="shared" ref="L30" si="181">B30+G30</f>
        <v>306738.57999999996</v>
      </c>
      <c r="M30" s="7">
        <f t="shared" ref="M30" si="182">C30+H30</f>
        <v>-4272</v>
      </c>
      <c r="N30" s="7">
        <f t="shared" ref="N30" si="183">D30+I30</f>
        <v>-208077.27000000002</v>
      </c>
      <c r="O30" s="7">
        <f t="shared" ref="O30" si="184">E30+J30</f>
        <v>94389.309999999969</v>
      </c>
      <c r="P30" s="7"/>
      <c r="Q30" s="7">
        <f t="shared" si="176"/>
        <v>9438.93</v>
      </c>
      <c r="R30" s="7">
        <f t="shared" ref="R30" si="185">ROUND(Q30*0.15,2)</f>
        <v>1415.84</v>
      </c>
      <c r="S30" s="7">
        <f t="shared" ref="S30" si="186">ROUND(Q30*0.85,2)</f>
        <v>8023.09</v>
      </c>
    </row>
    <row r="31" spans="1:19" ht="15" customHeight="1" x14ac:dyDescent="0.25">
      <c r="A31" s="24">
        <f t="shared" si="14"/>
        <v>44898</v>
      </c>
      <c r="B31" s="7">
        <v>184200.25000000003</v>
      </c>
      <c r="C31" s="7">
        <v>-2066</v>
      </c>
      <c r="D31" s="7">
        <v>-182884.71999999997</v>
      </c>
      <c r="E31" s="7">
        <f t="shared" ref="E31" si="187">SUM(B31:D31)</f>
        <v>-750.46999999994296</v>
      </c>
      <c r="F31" s="16"/>
      <c r="G31" s="7">
        <v>29834.9</v>
      </c>
      <c r="H31" s="7">
        <v>0</v>
      </c>
      <c r="I31" s="7">
        <v>-20856.849999999999</v>
      </c>
      <c r="J31" s="7">
        <f t="shared" ref="J31" si="188">SUM(G31:I31)</f>
        <v>8978.0500000000029</v>
      </c>
      <c r="K31" s="16"/>
      <c r="L31" s="7">
        <f t="shared" ref="L31" si="189">B31+G31</f>
        <v>214035.15000000002</v>
      </c>
      <c r="M31" s="7">
        <f t="shared" ref="M31" si="190">C31+H31</f>
        <v>-2066</v>
      </c>
      <c r="N31" s="7">
        <f t="shared" ref="N31" si="191">D31+I31</f>
        <v>-203741.56999999998</v>
      </c>
      <c r="O31" s="7">
        <f t="shared" ref="O31" si="192">E31+J31</f>
        <v>8227.58000000006</v>
      </c>
      <c r="P31" s="7"/>
      <c r="Q31" s="7">
        <f t="shared" si="176"/>
        <v>822.76</v>
      </c>
      <c r="R31" s="7">
        <f t="shared" ref="R31" si="193">ROUND(Q31*0.15,2)</f>
        <v>123.41</v>
      </c>
      <c r="S31" s="7">
        <f t="shared" ref="S31" si="194">ROUND(Q31*0.85,2)</f>
        <v>699.35</v>
      </c>
    </row>
    <row r="32" spans="1:19" ht="14.25" customHeight="1" x14ac:dyDescent="0.25">
      <c r="A32" s="24">
        <f t="shared" si="14"/>
        <v>44905</v>
      </c>
      <c r="B32" s="7">
        <v>134593.55000000002</v>
      </c>
      <c r="C32" s="7">
        <v>-2095</v>
      </c>
      <c r="D32" s="7">
        <v>-156505.61000000002</v>
      </c>
      <c r="E32" s="7">
        <f t="shared" ref="E32" si="195">SUM(B32:D32)</f>
        <v>-24007.059999999998</v>
      </c>
      <c r="F32" s="16"/>
      <c r="G32" s="7">
        <v>18344.21</v>
      </c>
      <c r="H32" s="7">
        <v>0</v>
      </c>
      <c r="I32" s="7">
        <v>-14661.58</v>
      </c>
      <c r="J32" s="7">
        <f t="shared" ref="J32" si="196">SUM(G32:I32)</f>
        <v>3682.6299999999992</v>
      </c>
      <c r="K32" s="16"/>
      <c r="L32" s="7">
        <f t="shared" ref="L32" si="197">B32+G32</f>
        <v>152937.76</v>
      </c>
      <c r="M32" s="7">
        <f t="shared" ref="M32" si="198">C32+H32</f>
        <v>-2095</v>
      </c>
      <c r="N32" s="7">
        <f t="shared" ref="N32" si="199">D32+I32</f>
        <v>-171167.19</v>
      </c>
      <c r="O32" s="7">
        <f t="shared" ref="O32" si="200">E32+J32</f>
        <v>-20324.43</v>
      </c>
      <c r="P32" s="7"/>
      <c r="Q32" s="7">
        <f t="shared" si="176"/>
        <v>-2032.44</v>
      </c>
      <c r="R32" s="7">
        <f t="shared" ref="R32" si="201">ROUND(Q32*0.15,2)</f>
        <v>-304.87</v>
      </c>
      <c r="S32" s="7">
        <f t="shared" ref="S32" si="202">ROUND(Q32*0.85,2)</f>
        <v>-1727.57</v>
      </c>
    </row>
    <row r="33" spans="1:19" ht="15" customHeight="1" x14ac:dyDescent="0.25">
      <c r="A33" s="24">
        <f t="shared" si="14"/>
        <v>44912</v>
      </c>
      <c r="B33" s="7">
        <v>201328.94999999998</v>
      </c>
      <c r="C33" s="7">
        <v>-1482</v>
      </c>
      <c r="D33" s="7">
        <v>-126305.86</v>
      </c>
      <c r="E33" s="7">
        <f t="shared" ref="E33" si="203">SUM(B33:D33)</f>
        <v>73541.089999999982</v>
      </c>
      <c r="F33" s="16"/>
      <c r="G33" s="7">
        <v>17913.28</v>
      </c>
      <c r="H33" s="7">
        <v>0</v>
      </c>
      <c r="I33" s="7">
        <v>-13741.11</v>
      </c>
      <c r="J33" s="7">
        <f t="shared" ref="J33" si="204">SUM(G33:I33)</f>
        <v>4172.1699999999983</v>
      </c>
      <c r="K33" s="16"/>
      <c r="L33" s="7">
        <f t="shared" ref="L33" si="205">B33+G33</f>
        <v>219242.22999999998</v>
      </c>
      <c r="M33" s="7">
        <f t="shared" ref="M33" si="206">C33+H33</f>
        <v>-1482</v>
      </c>
      <c r="N33" s="7">
        <f t="shared" ref="N33" si="207">D33+I33</f>
        <v>-140046.97</v>
      </c>
      <c r="O33" s="7">
        <f t="shared" ref="O33" si="208">E33+J33</f>
        <v>77713.25999999998</v>
      </c>
      <c r="P33" s="7"/>
      <c r="Q33" s="7">
        <f t="shared" si="176"/>
        <v>7771.33</v>
      </c>
      <c r="R33" s="7">
        <f t="shared" ref="R33" si="209">ROUND(Q33*0.15,2)</f>
        <v>1165.7</v>
      </c>
      <c r="S33" s="7">
        <f t="shared" ref="S33" si="210">ROUND(Q33*0.85,2)</f>
        <v>6605.63</v>
      </c>
    </row>
    <row r="34" spans="1:19" ht="15" customHeight="1" x14ac:dyDescent="0.25">
      <c r="A34" s="24">
        <f t="shared" si="14"/>
        <v>44919</v>
      </c>
      <c r="B34" s="7">
        <v>199276.79999999999</v>
      </c>
      <c r="C34" s="7">
        <v>-1258</v>
      </c>
      <c r="D34" s="7">
        <v>-217073.85000000003</v>
      </c>
      <c r="E34" s="7">
        <f t="shared" ref="E34" si="211">SUM(B34:D34)</f>
        <v>-19055.050000000047</v>
      </c>
      <c r="F34" s="16"/>
      <c r="G34" s="7">
        <v>27234.2</v>
      </c>
      <c r="H34" s="7">
        <v>0</v>
      </c>
      <c r="I34" s="7">
        <v>-23218.69</v>
      </c>
      <c r="J34" s="7">
        <f t="shared" ref="J34" si="212">SUM(G34:I34)</f>
        <v>4015.510000000002</v>
      </c>
      <c r="K34" s="16"/>
      <c r="L34" s="7">
        <f t="shared" ref="L34" si="213">B34+G34</f>
        <v>226511</v>
      </c>
      <c r="M34" s="7">
        <f t="shared" ref="M34" si="214">C34+H34</f>
        <v>-1258</v>
      </c>
      <c r="N34" s="7">
        <f t="shared" ref="N34" si="215">D34+I34</f>
        <v>-240292.54000000004</v>
      </c>
      <c r="O34" s="7">
        <f t="shared" ref="O34" si="216">E34+J34</f>
        <v>-15039.540000000045</v>
      </c>
      <c r="P34" s="7"/>
      <c r="Q34" s="7">
        <f t="shared" si="176"/>
        <v>-1503.95</v>
      </c>
      <c r="R34" s="7">
        <f t="shared" ref="R34" si="217">ROUND(Q34*0.15,2)</f>
        <v>-225.59</v>
      </c>
      <c r="S34" s="7">
        <f t="shared" ref="S34" si="218">ROUND(Q34*0.85,2)</f>
        <v>-1278.3599999999999</v>
      </c>
    </row>
    <row r="35" spans="1:19" ht="15" customHeight="1" x14ac:dyDescent="0.25">
      <c r="A35" s="24">
        <f t="shared" si="14"/>
        <v>44926</v>
      </c>
      <c r="B35" s="7">
        <v>239518.24999999997</v>
      </c>
      <c r="C35" s="7">
        <v>-1920</v>
      </c>
      <c r="D35" s="7">
        <v>-176192.47</v>
      </c>
      <c r="E35" s="7">
        <f t="shared" ref="E35" si="219">SUM(B35:D35)</f>
        <v>61405.77999999997</v>
      </c>
      <c r="F35" s="16"/>
      <c r="G35" s="7">
        <v>26402.23</v>
      </c>
      <c r="H35" s="7">
        <v>0</v>
      </c>
      <c r="I35" s="7">
        <v>-22550.17</v>
      </c>
      <c r="J35" s="7">
        <f t="shared" ref="J35" si="220">SUM(G35:I35)</f>
        <v>3852.0600000000013</v>
      </c>
      <c r="K35" s="16"/>
      <c r="L35" s="7">
        <f t="shared" ref="L35" si="221">B35+G35</f>
        <v>265920.48</v>
      </c>
      <c r="M35" s="7">
        <f t="shared" ref="M35" si="222">C35+H35</f>
        <v>-1920</v>
      </c>
      <c r="N35" s="7">
        <f t="shared" ref="N35" si="223">D35+I35</f>
        <v>-198742.64</v>
      </c>
      <c r="O35" s="7">
        <f t="shared" ref="O35" si="224">E35+J35</f>
        <v>65257.839999999967</v>
      </c>
      <c r="P35" s="7"/>
      <c r="Q35" s="7">
        <f t="shared" ref="Q35" si="225">ROUND(O35*0.1,2)</f>
        <v>6525.78</v>
      </c>
      <c r="R35" s="7">
        <f t="shared" ref="R35" si="226">ROUND(Q35*0.15,2)</f>
        <v>978.87</v>
      </c>
      <c r="S35" s="7">
        <f t="shared" ref="S35" si="227">ROUND(Q35*0.85,2)</f>
        <v>5546.91</v>
      </c>
    </row>
    <row r="36" spans="1:19" ht="15" customHeight="1" x14ac:dyDescent="0.25">
      <c r="A36" s="24">
        <f t="shared" si="14"/>
        <v>44933</v>
      </c>
      <c r="B36" s="7">
        <v>158817.45000000001</v>
      </c>
      <c r="C36" s="7">
        <v>-286</v>
      </c>
      <c r="D36" s="7">
        <v>-162836.83000000002</v>
      </c>
      <c r="E36" s="7">
        <f t="shared" ref="E36" si="228">SUM(B36:D36)</f>
        <v>-4305.3800000000047</v>
      </c>
      <c r="F36" s="16"/>
      <c r="G36" s="7">
        <v>17012.37</v>
      </c>
      <c r="H36" s="7">
        <v>0</v>
      </c>
      <c r="I36" s="7">
        <v>-13490.769999999999</v>
      </c>
      <c r="J36" s="7">
        <f t="shared" ref="J36" si="229">SUM(G36:I36)</f>
        <v>3521.6000000000004</v>
      </c>
      <c r="K36" s="16"/>
      <c r="L36" s="7">
        <f t="shared" ref="L36" si="230">B36+G36</f>
        <v>175829.82</v>
      </c>
      <c r="M36" s="7">
        <f t="shared" ref="M36" si="231">C36+H36</f>
        <v>-286</v>
      </c>
      <c r="N36" s="7">
        <f t="shared" ref="N36" si="232">D36+I36</f>
        <v>-176327.6</v>
      </c>
      <c r="O36" s="7">
        <f t="shared" ref="O36" si="233">E36+J36</f>
        <v>-783.78000000000429</v>
      </c>
      <c r="P36" s="7"/>
      <c r="Q36" s="7">
        <f t="shared" ref="Q36" si="234">ROUND(O36*0.1,2)</f>
        <v>-78.38</v>
      </c>
      <c r="R36" s="7">
        <f t="shared" ref="R36" si="235">ROUND(Q36*0.15,2)</f>
        <v>-11.76</v>
      </c>
      <c r="S36" s="7">
        <f t="shared" ref="S36" si="236">ROUND(Q36*0.85,2)</f>
        <v>-66.62</v>
      </c>
    </row>
    <row r="37" spans="1:19" ht="15" customHeight="1" x14ac:dyDescent="0.25">
      <c r="A37" s="24">
        <f t="shared" si="14"/>
        <v>44940</v>
      </c>
      <c r="B37" s="7">
        <v>145418.79999999999</v>
      </c>
      <c r="C37" s="7">
        <v>-830</v>
      </c>
      <c r="D37" s="7">
        <v>-207816.02</v>
      </c>
      <c r="E37" s="7">
        <f t="shared" ref="E37" si="237">SUM(B37:D37)</f>
        <v>-63227.22</v>
      </c>
      <c r="F37" s="16"/>
      <c r="G37" s="7">
        <v>21262.55</v>
      </c>
      <c r="H37" s="7">
        <v>0</v>
      </c>
      <c r="I37" s="7">
        <v>-21075.56</v>
      </c>
      <c r="J37" s="7">
        <f t="shared" ref="J37" si="238">SUM(G37:I37)</f>
        <v>186.98999999999796</v>
      </c>
      <c r="K37" s="16"/>
      <c r="L37" s="7">
        <f t="shared" ref="L37" si="239">B37+G37</f>
        <v>166681.34999999998</v>
      </c>
      <c r="M37" s="7">
        <f t="shared" ref="M37" si="240">C37+H37</f>
        <v>-830</v>
      </c>
      <c r="N37" s="7">
        <f t="shared" ref="N37" si="241">D37+I37</f>
        <v>-228891.58</v>
      </c>
      <c r="O37" s="7">
        <f t="shared" ref="O37" si="242">E37+J37</f>
        <v>-63040.23</v>
      </c>
      <c r="P37" s="7"/>
      <c r="Q37" s="7">
        <f t="shared" ref="Q37" si="243">ROUND(O37*0.1,2)</f>
        <v>-6304.02</v>
      </c>
      <c r="R37" s="7">
        <f t="shared" ref="R37" si="244">ROUND(Q37*0.15,2)</f>
        <v>-945.6</v>
      </c>
      <c r="S37" s="7">
        <f t="shared" ref="S37" si="245">ROUND(Q37*0.85,2)</f>
        <v>-5358.42</v>
      </c>
    </row>
    <row r="38" spans="1:19" ht="15" customHeight="1" x14ac:dyDescent="0.25">
      <c r="A38" s="24">
        <f t="shared" si="14"/>
        <v>44947</v>
      </c>
      <c r="B38" s="7">
        <v>134038.54999999999</v>
      </c>
      <c r="C38" s="7">
        <v>-1413</v>
      </c>
      <c r="D38" s="7">
        <v>-133174.78000000003</v>
      </c>
      <c r="E38" s="7">
        <f t="shared" ref="E38" si="246">SUM(B38:D38)</f>
        <v>-549.23000000003958</v>
      </c>
      <c r="F38" s="16"/>
      <c r="G38" s="7">
        <v>18809.210000000003</v>
      </c>
      <c r="H38" s="7">
        <v>0</v>
      </c>
      <c r="I38" s="7">
        <v>-16494.45</v>
      </c>
      <c r="J38" s="7">
        <f t="shared" ref="J38" si="247">SUM(G38:I38)</f>
        <v>2314.760000000002</v>
      </c>
      <c r="K38" s="16"/>
      <c r="L38" s="7">
        <f t="shared" ref="L38" si="248">B38+G38</f>
        <v>152847.75999999998</v>
      </c>
      <c r="M38" s="7">
        <f t="shared" ref="M38" si="249">C38+H38</f>
        <v>-1413</v>
      </c>
      <c r="N38" s="7">
        <f t="shared" ref="N38" si="250">D38+I38</f>
        <v>-149669.23000000004</v>
      </c>
      <c r="O38" s="7">
        <f t="shared" ref="O38" si="251">E38+J38</f>
        <v>1765.5299999999625</v>
      </c>
      <c r="P38" s="7"/>
      <c r="Q38" s="7">
        <f t="shared" ref="Q38" si="252">ROUND(O38*0.1,2)</f>
        <v>176.55</v>
      </c>
      <c r="R38" s="7">
        <f t="shared" ref="R38" si="253">ROUND(Q38*0.15,2)</f>
        <v>26.48</v>
      </c>
      <c r="S38" s="7">
        <f t="shared" ref="S38" si="254">ROUND(Q38*0.85,2)</f>
        <v>150.07</v>
      </c>
    </row>
    <row r="39" spans="1:19" ht="15" customHeight="1" x14ac:dyDescent="0.25">
      <c r="A39" s="24">
        <f t="shared" si="14"/>
        <v>44954</v>
      </c>
      <c r="B39" s="7">
        <v>116056.45</v>
      </c>
      <c r="C39" s="7">
        <v>-905</v>
      </c>
      <c r="D39" s="7">
        <v>-104982.38</v>
      </c>
      <c r="E39" s="7">
        <f t="shared" ref="E39" si="255">SUM(B39:D39)</f>
        <v>10169.069999999992</v>
      </c>
      <c r="F39" s="16"/>
      <c r="G39" s="7">
        <v>13688.73</v>
      </c>
      <c r="H39" s="7">
        <v>0</v>
      </c>
      <c r="I39" s="7">
        <v>-11391.4</v>
      </c>
      <c r="J39" s="7">
        <f t="shared" ref="J39" si="256">SUM(G39:I39)</f>
        <v>2297.33</v>
      </c>
      <c r="K39" s="16"/>
      <c r="L39" s="7">
        <f t="shared" ref="L39" si="257">B39+G39</f>
        <v>129745.18</v>
      </c>
      <c r="M39" s="7">
        <f t="shared" ref="M39" si="258">C39+H39</f>
        <v>-905</v>
      </c>
      <c r="N39" s="7">
        <f t="shared" ref="N39" si="259">D39+I39</f>
        <v>-116373.78</v>
      </c>
      <c r="O39" s="7">
        <f t="shared" ref="O39" si="260">E39+J39</f>
        <v>12466.399999999992</v>
      </c>
      <c r="P39" s="7"/>
      <c r="Q39" s="7">
        <f t="shared" ref="Q39" si="261">ROUND(O39*0.1,2)</f>
        <v>1246.6400000000001</v>
      </c>
      <c r="R39" s="7">
        <f t="shared" ref="R39" si="262">ROUND(Q39*0.15,2)</f>
        <v>187</v>
      </c>
      <c r="S39" s="7">
        <f t="shared" ref="S39" si="263">ROUND(Q39*0.85,2)</f>
        <v>1059.6400000000001</v>
      </c>
    </row>
    <row r="40" spans="1:19" ht="15" customHeight="1" x14ac:dyDescent="0.25">
      <c r="A40" s="24">
        <f t="shared" si="14"/>
        <v>44961</v>
      </c>
      <c r="B40" s="7">
        <v>121413</v>
      </c>
      <c r="C40" s="7">
        <v>-2343</v>
      </c>
      <c r="D40" s="7">
        <v>-123266.22</v>
      </c>
      <c r="E40" s="7">
        <f t="shared" ref="E40" si="264">SUM(B40:D40)</f>
        <v>-4196.2200000000012</v>
      </c>
      <c r="F40" s="16"/>
      <c r="G40" s="7">
        <v>15364.169999999998</v>
      </c>
      <c r="H40" s="7">
        <v>0</v>
      </c>
      <c r="I40" s="7">
        <v>-15725</v>
      </c>
      <c r="J40" s="7">
        <f t="shared" ref="J40" si="265">SUM(G40:I40)</f>
        <v>-360.83000000000175</v>
      </c>
      <c r="K40" s="16"/>
      <c r="L40" s="7">
        <f t="shared" ref="L40" si="266">B40+G40</f>
        <v>136777.16999999998</v>
      </c>
      <c r="M40" s="7">
        <f t="shared" ref="M40" si="267">C40+H40</f>
        <v>-2343</v>
      </c>
      <c r="N40" s="7">
        <f t="shared" ref="N40" si="268">D40+I40</f>
        <v>-138991.22</v>
      </c>
      <c r="O40" s="7">
        <f t="shared" ref="O40" si="269">E40+J40</f>
        <v>-4557.0500000000029</v>
      </c>
      <c r="P40" s="7"/>
      <c r="Q40" s="7">
        <f t="shared" ref="Q40" si="270">ROUND(O40*0.1,2)</f>
        <v>-455.71</v>
      </c>
      <c r="R40" s="7">
        <f t="shared" ref="R40" si="271">ROUND(Q40*0.15,2)</f>
        <v>-68.36</v>
      </c>
      <c r="S40" s="7">
        <f t="shared" ref="S40" si="272">ROUND(Q40*0.85,2)</f>
        <v>-387.35</v>
      </c>
    </row>
    <row r="41" spans="1:19" ht="15" customHeight="1" x14ac:dyDescent="0.25">
      <c r="A41" s="24">
        <f t="shared" si="14"/>
        <v>44968</v>
      </c>
      <c r="B41" s="7">
        <v>107867.20000000001</v>
      </c>
      <c r="C41" s="7">
        <v>-965</v>
      </c>
      <c r="D41" s="7">
        <v>-83339.649999999994</v>
      </c>
      <c r="E41" s="7">
        <f t="shared" ref="E41" si="273">SUM(B41:D41)</f>
        <v>23562.550000000017</v>
      </c>
      <c r="F41" s="16"/>
      <c r="G41" s="7">
        <v>11497.410000000002</v>
      </c>
      <c r="H41" s="7">
        <v>0</v>
      </c>
      <c r="I41" s="7">
        <v>-7765.1900000000005</v>
      </c>
      <c r="J41" s="7">
        <f t="shared" ref="J41" si="274">SUM(G41:I41)</f>
        <v>3732.2200000000012</v>
      </c>
      <c r="K41" s="16"/>
      <c r="L41" s="7">
        <f t="shared" ref="L41" si="275">B41+G41</f>
        <v>119364.61000000002</v>
      </c>
      <c r="M41" s="7">
        <f t="shared" ref="M41" si="276">C41+H41</f>
        <v>-965</v>
      </c>
      <c r="N41" s="7">
        <f t="shared" ref="N41" si="277">D41+I41</f>
        <v>-91104.84</v>
      </c>
      <c r="O41" s="7">
        <f t="shared" ref="O41" si="278">E41+J41</f>
        <v>27294.770000000019</v>
      </c>
      <c r="P41" s="7"/>
      <c r="Q41" s="7">
        <f t="shared" ref="Q41" si="279">ROUND(O41*0.1,2)</f>
        <v>2729.48</v>
      </c>
      <c r="R41" s="7">
        <f t="shared" ref="R41" si="280">ROUND(Q41*0.15,2)</f>
        <v>409.42</v>
      </c>
      <c r="S41" s="7">
        <f t="shared" ref="S41" si="281">ROUND(Q41*0.85,2)</f>
        <v>2320.06</v>
      </c>
    </row>
    <row r="42" spans="1:19" ht="15" customHeight="1" x14ac:dyDescent="0.25">
      <c r="A42" s="24">
        <f t="shared" si="14"/>
        <v>44975</v>
      </c>
      <c r="B42" s="7">
        <v>140817.94999999998</v>
      </c>
      <c r="C42" s="7">
        <v>-1308</v>
      </c>
      <c r="D42" s="7">
        <v>-158307.39000000001</v>
      </c>
      <c r="E42" s="7">
        <f t="shared" ref="E42" si="282">SUM(B42:D42)</f>
        <v>-18797.440000000031</v>
      </c>
      <c r="F42" s="16"/>
      <c r="G42" s="7">
        <v>16526.379999999997</v>
      </c>
      <c r="H42" s="7">
        <v>0</v>
      </c>
      <c r="I42" s="7">
        <v>-15136.62</v>
      </c>
      <c r="J42" s="7">
        <f t="shared" ref="J42" si="283">SUM(G42:I42)</f>
        <v>1389.7599999999966</v>
      </c>
      <c r="K42" s="16"/>
      <c r="L42" s="7">
        <f t="shared" ref="L42" si="284">B42+G42</f>
        <v>157344.32999999999</v>
      </c>
      <c r="M42" s="7">
        <f t="shared" ref="M42" si="285">C42+H42</f>
        <v>-1308</v>
      </c>
      <c r="N42" s="7">
        <f t="shared" ref="N42" si="286">D42+I42</f>
        <v>-173444.01</v>
      </c>
      <c r="O42" s="7">
        <f t="shared" ref="O42" si="287">E42+J42</f>
        <v>-17407.680000000037</v>
      </c>
      <c r="P42" s="7"/>
      <c r="Q42" s="7">
        <f t="shared" ref="Q42" si="288">ROUND(O42*0.1,2)</f>
        <v>-1740.77</v>
      </c>
      <c r="R42" s="7">
        <f t="shared" ref="R42" si="289">ROUND(Q42*0.15,2)</f>
        <v>-261.12</v>
      </c>
      <c r="S42" s="7">
        <f t="shared" ref="S42" si="290">ROUND(Q42*0.85,2)</f>
        <v>-1479.65</v>
      </c>
    </row>
    <row r="43" spans="1:19" ht="15" customHeight="1" x14ac:dyDescent="0.25">
      <c r="A43" s="24">
        <f t="shared" si="14"/>
        <v>44982</v>
      </c>
      <c r="B43" s="7">
        <v>76699.05</v>
      </c>
      <c r="C43" s="7">
        <v>-903</v>
      </c>
      <c r="D43" s="7">
        <v>-76649.350000000006</v>
      </c>
      <c r="E43" s="7">
        <f t="shared" ref="E43" si="291">SUM(B43:D43)</f>
        <v>-853.30000000000291</v>
      </c>
      <c r="F43" s="16"/>
      <c r="G43" s="7">
        <v>25573.339999999997</v>
      </c>
      <c r="H43" s="7">
        <v>0</v>
      </c>
      <c r="I43" s="7">
        <v>-36012.53</v>
      </c>
      <c r="J43" s="7">
        <f t="shared" ref="J43" si="292">SUM(G43:I43)</f>
        <v>-10439.190000000002</v>
      </c>
      <c r="K43" s="16"/>
      <c r="L43" s="7">
        <f t="shared" ref="L43" si="293">B43+G43</f>
        <v>102272.39</v>
      </c>
      <c r="M43" s="7">
        <f t="shared" ref="M43" si="294">C43+H43</f>
        <v>-903</v>
      </c>
      <c r="N43" s="7">
        <f t="shared" ref="N43" si="295">D43+I43</f>
        <v>-112661.88</v>
      </c>
      <c r="O43" s="7">
        <f t="shared" ref="O43" si="296">E43+J43</f>
        <v>-11292.490000000005</v>
      </c>
      <c r="P43" s="7"/>
      <c r="Q43" s="7">
        <f t="shared" ref="Q43" si="297">ROUND(O43*0.1,2)</f>
        <v>-1129.25</v>
      </c>
      <c r="R43" s="7">
        <f t="shared" ref="R43" si="298">ROUND(Q43*0.15,2)</f>
        <v>-169.39</v>
      </c>
      <c r="S43" s="7">
        <f t="shared" ref="S43" si="299">ROUND(Q43*0.85,2)</f>
        <v>-959.86</v>
      </c>
    </row>
    <row r="44" spans="1:19" ht="14.25" customHeight="1" x14ac:dyDescent="0.25">
      <c r="A44" s="24">
        <f t="shared" si="14"/>
        <v>44989</v>
      </c>
      <c r="B44" s="7">
        <v>107846.8</v>
      </c>
      <c r="C44" s="7">
        <v>-5134</v>
      </c>
      <c r="D44" s="7">
        <v>-95341.69</v>
      </c>
      <c r="E44" s="7">
        <f t="shared" ref="E44" si="300">SUM(B44:D44)</f>
        <v>7371.1100000000006</v>
      </c>
      <c r="F44" s="16"/>
      <c r="G44" s="7">
        <v>60524.66</v>
      </c>
      <c r="H44" s="7">
        <v>0</v>
      </c>
      <c r="I44" s="7">
        <v>-62449.539999999994</v>
      </c>
      <c r="J44" s="7">
        <f t="shared" ref="J44" si="301">SUM(G44:I44)</f>
        <v>-1924.8799999999901</v>
      </c>
      <c r="K44" s="16"/>
      <c r="L44" s="7">
        <f t="shared" ref="L44" si="302">B44+G44</f>
        <v>168371.46000000002</v>
      </c>
      <c r="M44" s="7">
        <f t="shared" ref="M44" si="303">C44+H44</f>
        <v>-5134</v>
      </c>
      <c r="N44" s="7">
        <f t="shared" ref="N44" si="304">D44+I44</f>
        <v>-157791.22999999998</v>
      </c>
      <c r="O44" s="7">
        <f t="shared" ref="O44" si="305">E44+J44</f>
        <v>5446.2300000000105</v>
      </c>
      <c r="P44" s="7"/>
      <c r="Q44" s="7">
        <f t="shared" ref="Q44" si="306">ROUND(O44*0.1,2)</f>
        <v>544.62</v>
      </c>
      <c r="R44" s="7">
        <f t="shared" ref="R44" si="307">ROUND(Q44*0.15,2)</f>
        <v>81.69</v>
      </c>
      <c r="S44" s="7">
        <f t="shared" ref="S44" si="308">ROUND(Q44*0.85,2)</f>
        <v>462.93</v>
      </c>
    </row>
    <row r="45" spans="1:19" ht="15" customHeight="1" x14ac:dyDescent="0.25">
      <c r="A45" s="24">
        <f t="shared" si="14"/>
        <v>44996</v>
      </c>
      <c r="B45" s="7">
        <v>112062.75</v>
      </c>
      <c r="C45" s="7">
        <v>-784</v>
      </c>
      <c r="D45" s="7">
        <v>-105960.66</v>
      </c>
      <c r="E45" s="7">
        <f t="shared" ref="E45" si="309">SUM(B45:D45)</f>
        <v>5318.0899999999965</v>
      </c>
      <c r="F45" s="16"/>
      <c r="G45" s="7">
        <v>84614.5</v>
      </c>
      <c r="H45" s="7">
        <v>-47.6</v>
      </c>
      <c r="I45" s="7">
        <v>-89518.78</v>
      </c>
      <c r="J45" s="7">
        <f t="shared" ref="J45" si="310">SUM(G45:I45)</f>
        <v>-4951.8800000000047</v>
      </c>
      <c r="K45" s="16"/>
      <c r="L45" s="7">
        <f t="shared" ref="L45" si="311">B45+G45</f>
        <v>196677.25</v>
      </c>
      <c r="M45" s="7">
        <f t="shared" ref="M45" si="312">C45+H45</f>
        <v>-831.6</v>
      </c>
      <c r="N45" s="7">
        <f t="shared" ref="N45" si="313">D45+I45</f>
        <v>-195479.44</v>
      </c>
      <c r="O45" s="7">
        <f t="shared" ref="O45" si="314">E45+J45</f>
        <v>366.20999999999185</v>
      </c>
      <c r="P45" s="7"/>
      <c r="Q45" s="7">
        <f t="shared" ref="Q45" si="315">ROUND(O45*0.1,2)</f>
        <v>36.619999999999997</v>
      </c>
      <c r="R45" s="7">
        <f t="shared" ref="R45" si="316">ROUND(Q45*0.15,2)</f>
        <v>5.49</v>
      </c>
      <c r="S45" s="7">
        <f t="shared" ref="S45" si="317">ROUND(Q45*0.85,2)</f>
        <v>31.13</v>
      </c>
    </row>
    <row r="46" spans="1:19" ht="15" customHeight="1" x14ac:dyDescent="0.25">
      <c r="A46" s="24">
        <f t="shared" si="14"/>
        <v>45003</v>
      </c>
      <c r="B46" s="7">
        <v>193594.1</v>
      </c>
      <c r="C46" s="7">
        <v>-3503</v>
      </c>
      <c r="D46" s="7">
        <v>-168700.73</v>
      </c>
      <c r="E46" s="7">
        <f t="shared" ref="E46" si="318">SUM(B46:D46)</f>
        <v>21390.369999999995</v>
      </c>
      <c r="F46" s="16"/>
      <c r="G46" s="7">
        <v>60866.82</v>
      </c>
      <c r="H46" s="7">
        <v>0</v>
      </c>
      <c r="I46" s="7">
        <v>-48490.69</v>
      </c>
      <c r="J46" s="7">
        <f t="shared" ref="J46" si="319">SUM(G46:I46)</f>
        <v>12376.129999999997</v>
      </c>
      <c r="K46" s="16"/>
      <c r="L46" s="7">
        <f t="shared" ref="L46" si="320">B46+G46</f>
        <v>254460.92</v>
      </c>
      <c r="M46" s="7">
        <f t="shared" ref="M46" si="321">C46+H46</f>
        <v>-3503</v>
      </c>
      <c r="N46" s="7">
        <f t="shared" ref="N46" si="322">D46+I46</f>
        <v>-217191.42</v>
      </c>
      <c r="O46" s="7">
        <f t="shared" ref="O46" si="323">E46+J46</f>
        <v>33766.499999999993</v>
      </c>
      <c r="P46" s="7"/>
      <c r="Q46" s="7">
        <f t="shared" ref="Q46" si="324">ROUND(O46*0.1,2)</f>
        <v>3376.65</v>
      </c>
      <c r="R46" s="7">
        <f t="shared" ref="R46" si="325">ROUND(Q46*0.15,2)</f>
        <v>506.5</v>
      </c>
      <c r="S46" s="7">
        <f t="shared" ref="S46" si="326">ROUND(Q46*0.85,2)</f>
        <v>2870.15</v>
      </c>
    </row>
    <row r="47" spans="1:19" ht="15" customHeight="1" x14ac:dyDescent="0.25">
      <c r="A47" s="24">
        <f t="shared" si="14"/>
        <v>45010</v>
      </c>
      <c r="B47" s="7">
        <v>120441.2</v>
      </c>
      <c r="C47" s="7">
        <v>-190</v>
      </c>
      <c r="D47" s="7">
        <v>-97345.87</v>
      </c>
      <c r="E47" s="7">
        <f t="shared" ref="E47" si="327">SUM(B47:D47)</f>
        <v>22905.33</v>
      </c>
      <c r="F47" s="16"/>
      <c r="G47" s="7">
        <v>57644.94</v>
      </c>
      <c r="H47" s="7">
        <v>0</v>
      </c>
      <c r="I47" s="7">
        <v>-50085.01</v>
      </c>
      <c r="J47" s="7">
        <f t="shared" ref="J47" si="328">SUM(G47:I47)</f>
        <v>7559.93</v>
      </c>
      <c r="K47" s="16"/>
      <c r="L47" s="7">
        <f t="shared" ref="L47" si="329">B47+G47</f>
        <v>178086.14</v>
      </c>
      <c r="M47" s="7">
        <f t="shared" ref="M47" si="330">C47+H47</f>
        <v>-190</v>
      </c>
      <c r="N47" s="7">
        <f t="shared" ref="N47" si="331">D47+I47</f>
        <v>-147430.88</v>
      </c>
      <c r="O47" s="7">
        <f t="shared" ref="O47" si="332">E47+J47</f>
        <v>30465.260000000002</v>
      </c>
      <c r="P47" s="7"/>
      <c r="Q47" s="7">
        <f t="shared" ref="Q47" si="333">ROUND(O47*0.1,2)</f>
        <v>3046.53</v>
      </c>
      <c r="R47" s="7">
        <f t="shared" ref="R47" si="334">ROUND(Q47*0.15,2)</f>
        <v>456.98</v>
      </c>
      <c r="S47" s="7">
        <f t="shared" ref="S47" si="335">ROUND(Q47*0.85,2)</f>
        <v>2589.5500000000002</v>
      </c>
    </row>
    <row r="48" spans="1:19" ht="15" customHeight="1" x14ac:dyDescent="0.25">
      <c r="A48" s="24">
        <f t="shared" si="14"/>
        <v>45017</v>
      </c>
      <c r="B48" s="7">
        <v>61760.45</v>
      </c>
      <c r="C48" s="7">
        <v>-430</v>
      </c>
      <c r="D48" s="7">
        <v>-50226.67</v>
      </c>
      <c r="E48" s="7">
        <f t="shared" ref="E48" si="336">SUM(B48:D48)</f>
        <v>11103.779999999999</v>
      </c>
      <c r="F48" s="16"/>
      <c r="G48" s="7">
        <v>23456.080000000002</v>
      </c>
      <c r="H48" s="7">
        <v>0</v>
      </c>
      <c r="I48" s="7">
        <v>-23113.46</v>
      </c>
      <c r="J48" s="7">
        <f t="shared" ref="J48" si="337">SUM(G48:I48)</f>
        <v>342.62000000000262</v>
      </c>
      <c r="K48" s="16"/>
      <c r="L48" s="7">
        <f t="shared" ref="L48" si="338">B48+G48</f>
        <v>85216.53</v>
      </c>
      <c r="M48" s="7">
        <f t="shared" ref="M48" si="339">C48+H48</f>
        <v>-430</v>
      </c>
      <c r="N48" s="7">
        <f t="shared" ref="N48" si="340">D48+I48</f>
        <v>-73340.13</v>
      </c>
      <c r="O48" s="7">
        <f t="shared" ref="O48" si="341">E48+J48</f>
        <v>11446.400000000001</v>
      </c>
      <c r="P48" s="7"/>
      <c r="Q48" s="7">
        <f t="shared" ref="Q48" si="342">ROUND(O48*0.1,2)</f>
        <v>1144.6400000000001</v>
      </c>
      <c r="R48" s="7">
        <f t="shared" ref="R48" si="343">ROUND(Q48*0.15,2)</f>
        <v>171.7</v>
      </c>
      <c r="S48" s="7">
        <f t="shared" ref="S48" si="344">ROUND(Q48*0.85,2)</f>
        <v>972.94</v>
      </c>
    </row>
    <row r="49" spans="1:19" ht="15" customHeight="1" x14ac:dyDescent="0.25">
      <c r="A49" s="24">
        <f t="shared" si="14"/>
        <v>45024</v>
      </c>
      <c r="B49" s="7">
        <v>61732.649999999994</v>
      </c>
      <c r="C49" s="7">
        <v>-73</v>
      </c>
      <c r="D49" s="7">
        <v>-62717.109999999993</v>
      </c>
      <c r="E49" s="7">
        <f t="shared" ref="E49" si="345">SUM(B49:D49)</f>
        <v>-1057.4599999999991</v>
      </c>
      <c r="F49" s="16"/>
      <c r="G49" s="7">
        <v>45298.880000000005</v>
      </c>
      <c r="H49" s="7">
        <v>0</v>
      </c>
      <c r="I49" s="7">
        <v>-47664.020000000004</v>
      </c>
      <c r="J49" s="7">
        <f t="shared" ref="J49" si="346">SUM(G49:I49)</f>
        <v>-2365.1399999999994</v>
      </c>
      <c r="K49" s="16"/>
      <c r="L49" s="7">
        <f t="shared" ref="L49" si="347">B49+G49</f>
        <v>107031.53</v>
      </c>
      <c r="M49" s="7">
        <f t="shared" ref="M49" si="348">C49+H49</f>
        <v>-73</v>
      </c>
      <c r="N49" s="7">
        <f t="shared" ref="N49" si="349">D49+I49</f>
        <v>-110381.13</v>
      </c>
      <c r="O49" s="7">
        <f t="shared" ref="O49" si="350">E49+J49</f>
        <v>-3422.5999999999985</v>
      </c>
      <c r="P49" s="7"/>
      <c r="Q49" s="7">
        <f t="shared" ref="Q49" si="351">ROUND(O49*0.1,2)</f>
        <v>-342.26</v>
      </c>
      <c r="R49" s="7">
        <f t="shared" ref="R49" si="352">ROUND(Q49*0.15,2)</f>
        <v>-51.34</v>
      </c>
      <c r="S49" s="7">
        <f t="shared" ref="S49" si="353">ROUND(Q49*0.85,2)</f>
        <v>-290.92</v>
      </c>
    </row>
    <row r="50" spans="1:19" ht="15" customHeight="1" x14ac:dyDescent="0.25">
      <c r="A50" s="24">
        <f t="shared" si="14"/>
        <v>45031</v>
      </c>
      <c r="B50" s="7">
        <v>63421.4</v>
      </c>
      <c r="C50" s="7">
        <v>-5</v>
      </c>
      <c r="D50" s="7">
        <v>-48104.46</v>
      </c>
      <c r="E50" s="7">
        <f t="shared" ref="E50" si="354">SUM(B50:D50)</f>
        <v>15311.940000000002</v>
      </c>
      <c r="F50" s="16"/>
      <c r="G50" s="7">
        <v>55112.500000000007</v>
      </c>
      <c r="H50" s="7">
        <v>0</v>
      </c>
      <c r="I50" s="7">
        <v>-60391.35</v>
      </c>
      <c r="J50" s="7">
        <f t="shared" ref="J50" si="355">SUM(G50:I50)</f>
        <v>-5278.8499999999913</v>
      </c>
      <c r="K50" s="16"/>
      <c r="L50" s="7">
        <f t="shared" ref="L50" si="356">B50+G50</f>
        <v>118533.90000000001</v>
      </c>
      <c r="M50" s="7">
        <f t="shared" ref="M50" si="357">C50+H50</f>
        <v>-5</v>
      </c>
      <c r="N50" s="7">
        <f t="shared" ref="N50" si="358">D50+I50</f>
        <v>-108495.81</v>
      </c>
      <c r="O50" s="7">
        <f t="shared" ref="O50" si="359">E50+J50</f>
        <v>10033.090000000011</v>
      </c>
      <c r="P50" s="7"/>
      <c r="Q50" s="7">
        <f t="shared" ref="Q50" si="360">ROUND(O50*0.1,2)</f>
        <v>1003.31</v>
      </c>
      <c r="R50" s="7">
        <f t="shared" ref="R50" si="361">ROUND(Q50*0.15,2)</f>
        <v>150.5</v>
      </c>
      <c r="S50" s="7">
        <f t="shared" ref="S50" si="362">ROUND(Q50*0.85,2)</f>
        <v>852.81</v>
      </c>
    </row>
    <row r="51" spans="1:19" ht="15" customHeight="1" x14ac:dyDescent="0.25">
      <c r="A51" s="24">
        <f t="shared" si="14"/>
        <v>45038</v>
      </c>
      <c r="B51" s="7">
        <v>70656.7</v>
      </c>
      <c r="C51" s="7">
        <v>-84</v>
      </c>
      <c r="D51" s="7">
        <v>-50555.869999999995</v>
      </c>
      <c r="E51" s="7">
        <f t="shared" ref="E51" si="363">SUM(B51:D51)</f>
        <v>20016.830000000002</v>
      </c>
      <c r="F51" s="16"/>
      <c r="G51" s="7">
        <v>49022.44</v>
      </c>
      <c r="H51" s="7">
        <v>0</v>
      </c>
      <c r="I51" s="7">
        <v>-45905.65</v>
      </c>
      <c r="J51" s="7">
        <f t="shared" ref="J51" si="364">SUM(G51:I51)</f>
        <v>3116.7900000000009</v>
      </c>
      <c r="K51" s="16"/>
      <c r="L51" s="7">
        <f t="shared" ref="L51" si="365">B51+G51</f>
        <v>119679.14</v>
      </c>
      <c r="M51" s="7">
        <f t="shared" ref="M51" si="366">C51+H51</f>
        <v>-84</v>
      </c>
      <c r="N51" s="7">
        <f t="shared" ref="N51" si="367">D51+I51</f>
        <v>-96461.51999999999</v>
      </c>
      <c r="O51" s="7">
        <f t="shared" ref="O51" si="368">E51+J51</f>
        <v>23133.620000000003</v>
      </c>
      <c r="P51" s="7"/>
      <c r="Q51" s="7">
        <f t="shared" ref="Q51" si="369">ROUND(O51*0.1,2)</f>
        <v>2313.36</v>
      </c>
      <c r="R51" s="7">
        <f t="shared" ref="R51" si="370">ROUND(Q51*0.15,2)</f>
        <v>347</v>
      </c>
      <c r="S51" s="7">
        <f t="shared" ref="S51" si="371">ROUND(Q51*0.85,2)</f>
        <v>1966.36</v>
      </c>
    </row>
    <row r="52" spans="1:19" ht="15" customHeight="1" x14ac:dyDescent="0.25">
      <c r="A52" s="24">
        <f t="shared" si="14"/>
        <v>45045</v>
      </c>
      <c r="B52" s="7">
        <v>53859.399999999994</v>
      </c>
      <c r="C52" s="7">
        <v>-24</v>
      </c>
      <c r="D52" s="7">
        <v>-67983.37</v>
      </c>
      <c r="E52" s="7">
        <f t="shared" ref="E52" si="372">SUM(B52:D52)</f>
        <v>-14147.970000000001</v>
      </c>
      <c r="F52" s="16"/>
      <c r="G52" s="7">
        <v>14655.829999999998</v>
      </c>
      <c r="H52" s="7">
        <v>-368.75</v>
      </c>
      <c r="I52" s="7">
        <v>-16720.64</v>
      </c>
      <c r="J52" s="7">
        <f t="shared" ref="J52" si="373">SUM(G52:I52)</f>
        <v>-2433.5600000000013</v>
      </c>
      <c r="K52" s="16"/>
      <c r="L52" s="7">
        <f t="shared" ref="L52" si="374">B52+G52</f>
        <v>68515.23</v>
      </c>
      <c r="M52" s="7">
        <f t="shared" ref="M52" si="375">C52+H52</f>
        <v>-392.75</v>
      </c>
      <c r="N52" s="7">
        <f t="shared" ref="N52" si="376">D52+I52</f>
        <v>-84704.01</v>
      </c>
      <c r="O52" s="7">
        <f t="shared" ref="O52" si="377">E52+J52</f>
        <v>-16581.530000000002</v>
      </c>
      <c r="P52" s="7"/>
      <c r="Q52" s="7">
        <f t="shared" ref="Q52" si="378">ROUND(O52*0.1,2)</f>
        <v>-1658.15</v>
      </c>
      <c r="R52" s="7">
        <f t="shared" ref="R52" si="379">ROUND(Q52*0.15,2)</f>
        <v>-248.72</v>
      </c>
      <c r="S52" s="7">
        <f t="shared" ref="S52" si="380">ROUND(Q52*0.85,2)</f>
        <v>-1409.43</v>
      </c>
    </row>
    <row r="53" spans="1:19" ht="15" customHeight="1" x14ac:dyDescent="0.25">
      <c r="A53" s="24">
        <f t="shared" si="14"/>
        <v>45052</v>
      </c>
      <c r="B53" s="7">
        <v>58934.649999999994</v>
      </c>
      <c r="C53" s="7">
        <v>-131</v>
      </c>
      <c r="D53" s="7">
        <v>-44706.82</v>
      </c>
      <c r="E53" s="7">
        <f t="shared" ref="E53" si="381">SUM(B53:D53)</f>
        <v>14096.829999999994</v>
      </c>
      <c r="F53" s="16"/>
      <c r="G53" s="7">
        <v>30298.289999999997</v>
      </c>
      <c r="H53" s="7">
        <v>0</v>
      </c>
      <c r="I53" s="7">
        <v>-20962.23</v>
      </c>
      <c r="J53" s="7">
        <f t="shared" ref="J53" si="382">SUM(G53:I53)</f>
        <v>9336.0599999999977</v>
      </c>
      <c r="K53" s="16"/>
      <c r="L53" s="7">
        <f t="shared" ref="L53" si="383">B53+G53</f>
        <v>89232.939999999988</v>
      </c>
      <c r="M53" s="7">
        <f t="shared" ref="M53" si="384">C53+H53</f>
        <v>-131</v>
      </c>
      <c r="N53" s="7">
        <f t="shared" ref="N53" si="385">D53+I53</f>
        <v>-65669.05</v>
      </c>
      <c r="O53" s="7">
        <f t="shared" ref="O53" si="386">E53+J53</f>
        <v>23432.889999999992</v>
      </c>
      <c r="P53" s="7"/>
      <c r="Q53" s="7">
        <f t="shared" ref="Q53" si="387">ROUND(O53*0.1,2)</f>
        <v>2343.29</v>
      </c>
      <c r="R53" s="7">
        <f t="shared" ref="R53" si="388">ROUND(Q53*0.15,2)</f>
        <v>351.49</v>
      </c>
      <c r="S53" s="7">
        <f t="shared" ref="S53" si="389">ROUND(Q53*0.85,2)</f>
        <v>1991.8</v>
      </c>
    </row>
    <row r="54" spans="1:19" ht="15" customHeight="1" x14ac:dyDescent="0.25">
      <c r="A54" s="24">
        <f t="shared" si="14"/>
        <v>45059</v>
      </c>
      <c r="B54" s="7">
        <v>51333.2</v>
      </c>
      <c r="C54" s="7">
        <v>-94</v>
      </c>
      <c r="D54" s="7">
        <v>-40323.710000000006</v>
      </c>
      <c r="E54" s="7">
        <f t="shared" ref="E54" si="390">SUM(B54:D54)</f>
        <v>10915.489999999991</v>
      </c>
      <c r="F54" s="16"/>
      <c r="G54" s="7">
        <v>42756.55</v>
      </c>
      <c r="H54" s="7">
        <v>0</v>
      </c>
      <c r="I54" s="7">
        <v>-43092.65</v>
      </c>
      <c r="J54" s="7">
        <f t="shared" ref="J54" si="391">SUM(G54:I54)</f>
        <v>-336.09999999999854</v>
      </c>
      <c r="K54" s="16"/>
      <c r="L54" s="7">
        <f t="shared" ref="L54" si="392">B54+G54</f>
        <v>94089.75</v>
      </c>
      <c r="M54" s="7">
        <f t="shared" ref="M54" si="393">C54+H54</f>
        <v>-94</v>
      </c>
      <c r="N54" s="7">
        <f t="shared" ref="N54" si="394">D54+I54</f>
        <v>-83416.360000000015</v>
      </c>
      <c r="O54" s="7">
        <f t="shared" ref="O54" si="395">E54+J54</f>
        <v>10579.389999999992</v>
      </c>
      <c r="P54" s="7"/>
      <c r="Q54" s="7">
        <f t="shared" ref="Q54" si="396">ROUND(O54*0.1,2)</f>
        <v>1057.94</v>
      </c>
      <c r="R54" s="7">
        <f t="shared" ref="R54" si="397">ROUND(Q54*0.15,2)</f>
        <v>158.69</v>
      </c>
      <c r="S54" s="7">
        <f t="shared" ref="S54" si="398">ROUND(Q54*0.85,2)</f>
        <v>899.25</v>
      </c>
    </row>
    <row r="55" spans="1:19" ht="15" customHeight="1" x14ac:dyDescent="0.25">
      <c r="A55" s="24">
        <f t="shared" si="14"/>
        <v>45066</v>
      </c>
      <c r="B55" s="7">
        <v>44557</v>
      </c>
      <c r="C55" s="7">
        <v>-160</v>
      </c>
      <c r="D55" s="7">
        <v>-46159.55</v>
      </c>
      <c r="E55" s="7">
        <f t="shared" ref="E55" si="399">SUM(B55:D55)</f>
        <v>-1762.5500000000029</v>
      </c>
      <c r="F55" s="16"/>
      <c r="G55" s="7">
        <v>44188.850000000006</v>
      </c>
      <c r="H55" s="7">
        <v>0</v>
      </c>
      <c r="I55" s="7">
        <v>-33593.53</v>
      </c>
      <c r="J55" s="7">
        <f t="shared" ref="J55" si="400">SUM(G55:I55)</f>
        <v>10595.320000000007</v>
      </c>
      <c r="K55" s="16"/>
      <c r="L55" s="7">
        <f t="shared" ref="L55" si="401">B55+G55</f>
        <v>88745.85</v>
      </c>
      <c r="M55" s="7">
        <f t="shared" ref="M55" si="402">C55+H55</f>
        <v>-160</v>
      </c>
      <c r="N55" s="7">
        <f t="shared" ref="N55" si="403">D55+I55</f>
        <v>-79753.08</v>
      </c>
      <c r="O55" s="7">
        <f t="shared" ref="O55" si="404">E55+J55</f>
        <v>8832.7700000000041</v>
      </c>
      <c r="P55" s="7"/>
      <c r="Q55" s="7">
        <f t="shared" ref="Q55" si="405">ROUND(O55*0.1,2)</f>
        <v>883.28</v>
      </c>
      <c r="R55" s="7">
        <f t="shared" ref="R55" si="406">ROUND(Q55*0.15,2)</f>
        <v>132.49</v>
      </c>
      <c r="S55" s="7">
        <f t="shared" ref="S55" si="407">ROUND(Q55*0.85,2)</f>
        <v>750.79</v>
      </c>
    </row>
    <row r="56" spans="1:19" ht="15" customHeight="1" x14ac:dyDescent="0.25">
      <c r="A56" s="24">
        <f t="shared" si="14"/>
        <v>45073</v>
      </c>
      <c r="B56" s="7">
        <v>62040.6</v>
      </c>
      <c r="C56" s="7">
        <v>-600</v>
      </c>
      <c r="D56" s="7">
        <v>-58936.639999999999</v>
      </c>
      <c r="E56" s="7">
        <f t="shared" ref="E56" si="408">SUM(B56:D56)</f>
        <v>2503.9599999999991</v>
      </c>
      <c r="F56" s="16"/>
      <c r="G56" s="7">
        <v>28038.850000000002</v>
      </c>
      <c r="H56" s="7">
        <v>-202.5</v>
      </c>
      <c r="I56" s="7">
        <v>-27299.879999999997</v>
      </c>
      <c r="J56" s="7">
        <f t="shared" ref="J56" si="409">SUM(G56:I56)</f>
        <v>536.4700000000048</v>
      </c>
      <c r="K56" s="16"/>
      <c r="L56" s="7">
        <f t="shared" ref="L56" si="410">B56+G56</f>
        <v>90079.45</v>
      </c>
      <c r="M56" s="7">
        <f t="shared" ref="M56" si="411">C56+H56</f>
        <v>-802.5</v>
      </c>
      <c r="N56" s="7">
        <f t="shared" ref="N56" si="412">D56+I56</f>
        <v>-86236.51999999999</v>
      </c>
      <c r="O56" s="7">
        <f t="shared" ref="O56" si="413">E56+J56</f>
        <v>3040.4300000000039</v>
      </c>
      <c r="P56" s="7"/>
      <c r="Q56" s="7">
        <f t="shared" ref="Q56" si="414">ROUND(O56*0.1,2)</f>
        <v>304.04000000000002</v>
      </c>
      <c r="R56" s="7">
        <f t="shared" ref="R56" si="415">ROUND(Q56*0.15,2)</f>
        <v>45.61</v>
      </c>
      <c r="S56" s="7">
        <f t="shared" ref="S56" si="416">ROUND(Q56*0.85,2)</f>
        <v>258.43</v>
      </c>
    </row>
    <row r="57" spans="1:19" ht="15" customHeight="1" x14ac:dyDescent="0.25">
      <c r="A57" s="24">
        <f t="shared" si="14"/>
        <v>45080</v>
      </c>
      <c r="B57" s="7">
        <v>47480.049999999996</v>
      </c>
      <c r="C57" s="7">
        <v>-115</v>
      </c>
      <c r="D57" s="7">
        <v>-41277.270000000004</v>
      </c>
      <c r="E57" s="7">
        <f t="shared" ref="E57" si="417">SUM(B57:D57)</f>
        <v>6087.7799999999916</v>
      </c>
      <c r="F57" s="16"/>
      <c r="G57" s="7">
        <v>12768.97</v>
      </c>
      <c r="H57" s="7">
        <v>0</v>
      </c>
      <c r="I57" s="7">
        <v>-5578.4999999999991</v>
      </c>
      <c r="J57" s="7">
        <f t="shared" ref="J57" si="418">SUM(G57:I57)</f>
        <v>7190.47</v>
      </c>
      <c r="K57" s="16"/>
      <c r="L57" s="7">
        <f t="shared" ref="L57" si="419">B57+G57</f>
        <v>60249.02</v>
      </c>
      <c r="M57" s="7">
        <f t="shared" ref="M57" si="420">C57+H57</f>
        <v>-115</v>
      </c>
      <c r="N57" s="7">
        <f t="shared" ref="N57" si="421">D57+I57</f>
        <v>-46855.770000000004</v>
      </c>
      <c r="O57" s="7">
        <f t="shared" ref="O57" si="422">E57+J57</f>
        <v>13278.249999999993</v>
      </c>
      <c r="P57" s="7"/>
      <c r="Q57" s="7">
        <f t="shared" ref="Q57" si="423">ROUND(O57*0.1,2)</f>
        <v>1327.83</v>
      </c>
      <c r="R57" s="7">
        <f t="shared" ref="R57" si="424">ROUND(Q57*0.15,2)</f>
        <v>199.17</v>
      </c>
      <c r="S57" s="7">
        <f t="shared" ref="S57" si="425">ROUND(Q57*0.85,2)</f>
        <v>1128.6600000000001</v>
      </c>
    </row>
    <row r="58" spans="1:19" ht="15" customHeight="1" x14ac:dyDescent="0.25">
      <c r="A58" s="24">
        <f t="shared" si="14"/>
        <v>45087</v>
      </c>
      <c r="B58" s="7">
        <v>80775.55</v>
      </c>
      <c r="C58" s="7">
        <v>-1160</v>
      </c>
      <c r="D58" s="7">
        <v>-68192.42</v>
      </c>
      <c r="E58" s="7">
        <f t="shared" ref="E58" si="426">SUM(B58:D58)</f>
        <v>11423.130000000005</v>
      </c>
      <c r="F58" s="16"/>
      <c r="G58" s="7">
        <v>12807.839999999998</v>
      </c>
      <c r="H58" s="7">
        <v>0</v>
      </c>
      <c r="I58" s="7">
        <v>-12146.74</v>
      </c>
      <c r="J58" s="7">
        <f t="shared" ref="J58" si="427">SUM(G58:I58)</f>
        <v>661.09999999999854</v>
      </c>
      <c r="K58" s="16"/>
      <c r="L58" s="7">
        <f t="shared" ref="L58" si="428">B58+G58</f>
        <v>93583.39</v>
      </c>
      <c r="M58" s="7">
        <f t="shared" ref="M58" si="429">C58+H58</f>
        <v>-1160</v>
      </c>
      <c r="N58" s="7">
        <f t="shared" ref="N58" si="430">D58+I58</f>
        <v>-80339.16</v>
      </c>
      <c r="O58" s="7">
        <f t="shared" ref="O58" si="431">E58+J58</f>
        <v>12084.230000000003</v>
      </c>
      <c r="P58" s="7"/>
      <c r="Q58" s="7">
        <f t="shared" ref="Q58" si="432">ROUND(O58*0.1,2)</f>
        <v>1208.42</v>
      </c>
      <c r="R58" s="7">
        <f t="shared" ref="R58" si="433">ROUND(Q58*0.15,2)</f>
        <v>181.26</v>
      </c>
      <c r="S58" s="7">
        <f t="shared" ref="S58" si="434">ROUND(Q58*0.85,2)</f>
        <v>1027.1600000000001</v>
      </c>
    </row>
    <row r="59" spans="1:19" ht="15" customHeight="1" x14ac:dyDescent="0.25">
      <c r="A59" s="24">
        <f t="shared" si="14"/>
        <v>45094</v>
      </c>
      <c r="B59" s="7">
        <v>51198.5</v>
      </c>
      <c r="C59" s="7">
        <v>-120</v>
      </c>
      <c r="D59" s="7">
        <v>-41008.939999999995</v>
      </c>
      <c r="E59" s="7">
        <f t="shared" ref="E59" si="435">SUM(B59:D59)</f>
        <v>10069.560000000005</v>
      </c>
      <c r="F59" s="16"/>
      <c r="G59" s="7">
        <v>7454.16</v>
      </c>
      <c r="H59" s="7">
        <v>0</v>
      </c>
      <c r="I59" s="7">
        <v>-6698.48</v>
      </c>
      <c r="J59" s="7">
        <f t="shared" ref="J59" si="436">SUM(G59:I59)</f>
        <v>755.68000000000029</v>
      </c>
      <c r="K59" s="16"/>
      <c r="L59" s="7">
        <f t="shared" ref="L59" si="437">B59+G59</f>
        <v>58652.66</v>
      </c>
      <c r="M59" s="7">
        <f t="shared" ref="M59" si="438">C59+H59</f>
        <v>-120</v>
      </c>
      <c r="N59" s="7">
        <f t="shared" ref="N59" si="439">D59+I59</f>
        <v>-47707.42</v>
      </c>
      <c r="O59" s="7">
        <f t="shared" ref="O59" si="440">E59+J59</f>
        <v>10825.240000000005</v>
      </c>
      <c r="P59" s="7"/>
      <c r="Q59" s="7">
        <f t="shared" ref="Q59" si="441">ROUND(O59*0.1,2)</f>
        <v>1082.52</v>
      </c>
      <c r="R59" s="7">
        <f t="shared" ref="R59" si="442">ROUND(Q59*0.15,2)</f>
        <v>162.38</v>
      </c>
      <c r="S59" s="7">
        <f t="shared" ref="S59" si="443">ROUND(Q59*0.85,2)</f>
        <v>920.14</v>
      </c>
    </row>
    <row r="60" spans="1:19" ht="15" customHeight="1" x14ac:dyDescent="0.25">
      <c r="A60" s="24">
        <f t="shared" si="14"/>
        <v>45101</v>
      </c>
      <c r="B60" s="7">
        <v>61172.150000000009</v>
      </c>
      <c r="C60" s="7">
        <v>0</v>
      </c>
      <c r="D60" s="7">
        <v>-51064.67</v>
      </c>
      <c r="E60" s="7">
        <f t="shared" ref="E60" si="444">SUM(B60:D60)</f>
        <v>10107.48000000001</v>
      </c>
      <c r="F60" s="16"/>
      <c r="G60" s="7">
        <v>937.73</v>
      </c>
      <c r="H60" s="7">
        <v>0</v>
      </c>
      <c r="I60" s="7">
        <v>-3265.95</v>
      </c>
      <c r="J60" s="7">
        <f t="shared" ref="J60" si="445">SUM(G60:I60)</f>
        <v>-2328.2199999999998</v>
      </c>
      <c r="K60" s="16"/>
      <c r="L60" s="7">
        <f t="shared" ref="L60" si="446">B60+G60</f>
        <v>62109.880000000012</v>
      </c>
      <c r="M60" s="7">
        <f t="shared" ref="M60" si="447">C60+H60</f>
        <v>0</v>
      </c>
      <c r="N60" s="7">
        <f t="shared" ref="N60" si="448">D60+I60</f>
        <v>-54330.619999999995</v>
      </c>
      <c r="O60" s="7">
        <f t="shared" ref="O60" si="449">E60+J60</f>
        <v>7779.2600000000111</v>
      </c>
      <c r="P60" s="7"/>
      <c r="Q60" s="7">
        <f t="shared" ref="Q60" si="450">ROUND(O60*0.1,2)</f>
        <v>777.93</v>
      </c>
      <c r="R60" s="7">
        <f t="shared" ref="R60" si="451">ROUND(Q60*0.15,2)</f>
        <v>116.69</v>
      </c>
      <c r="S60" s="7">
        <f t="shared" ref="S60" si="452">ROUND(Q60*0.85,2)</f>
        <v>661.24</v>
      </c>
    </row>
    <row r="61" spans="1:19" ht="15" customHeight="1" x14ac:dyDescent="0.25">
      <c r="A61" s="32" t="s">
        <v>29</v>
      </c>
      <c r="B61" s="7">
        <v>34002.549999999996</v>
      </c>
      <c r="C61" s="7">
        <v>-55</v>
      </c>
      <c r="D61" s="7">
        <v>-31054.87</v>
      </c>
      <c r="E61" s="7">
        <f t="shared" ref="E61" si="453">SUM(B61:D61)</f>
        <v>2892.6799999999967</v>
      </c>
      <c r="F61" s="16"/>
      <c r="G61" s="7"/>
      <c r="H61" s="7"/>
      <c r="I61" s="7"/>
      <c r="J61" s="7">
        <f t="shared" ref="J61" si="454">SUM(G61:I61)</f>
        <v>0</v>
      </c>
      <c r="K61" s="16"/>
      <c r="L61" s="7">
        <f t="shared" ref="L61" si="455">B61+G61</f>
        <v>34002.549999999996</v>
      </c>
      <c r="M61" s="7">
        <f t="shared" ref="M61" si="456">C61+H61</f>
        <v>-55</v>
      </c>
      <c r="N61" s="7">
        <f t="shared" ref="N61" si="457">D61+I61</f>
        <v>-31054.87</v>
      </c>
      <c r="O61" s="7">
        <f t="shared" ref="O61" si="458">E61+J61</f>
        <v>2892.6799999999967</v>
      </c>
      <c r="P61" s="7"/>
      <c r="Q61" s="7">
        <f>ROUND(O61*0.1,2)+0.01</f>
        <v>289.27999999999997</v>
      </c>
      <c r="R61" s="7">
        <f t="shared" ref="R61" si="459">ROUND(Q61*0.15,2)</f>
        <v>43.39</v>
      </c>
      <c r="S61" s="7">
        <f t="shared" ref="S61" si="460">ROUND(Q61*0.85,2)</f>
        <v>245.89</v>
      </c>
    </row>
    <row r="62" spans="1:19" ht="15" customHeight="1" x14ac:dyDescent="0.25">
      <c r="A62" s="21"/>
      <c r="B62" s="7"/>
      <c r="C62" s="7"/>
      <c r="D62" s="7"/>
      <c r="E62" s="7"/>
      <c r="F62" s="16"/>
      <c r="G62" s="7"/>
      <c r="H62" s="7"/>
      <c r="I62" s="7"/>
      <c r="J62" s="7"/>
      <c r="K62" s="16"/>
      <c r="L62" s="7"/>
      <c r="M62" s="7"/>
      <c r="N62" s="7"/>
      <c r="O62" s="7"/>
      <c r="P62" s="7"/>
      <c r="Q62" s="7"/>
      <c r="R62" s="7"/>
      <c r="S62" s="7"/>
    </row>
    <row r="63" spans="1:19" ht="15" customHeight="1" thickBot="1" x14ac:dyDescent="0.3">
      <c r="B63" s="8">
        <f>SUM(B9:B62)</f>
        <v>7629069.2700000014</v>
      </c>
      <c r="C63" s="8">
        <f>SUM(C9:C62)</f>
        <v>-77672</v>
      </c>
      <c r="D63" s="8">
        <f>SUM(D9:D62)</f>
        <v>-6663829.4799999995</v>
      </c>
      <c r="E63" s="8">
        <f>SUM(E9:E62)</f>
        <v>887567.78999999957</v>
      </c>
      <c r="F63" s="16"/>
      <c r="G63" s="8">
        <f>SUM(G9:G62)</f>
        <v>1369471.1700000002</v>
      </c>
      <c r="H63" s="8">
        <f>SUM(H9:H62)</f>
        <v>-1723.85</v>
      </c>
      <c r="I63" s="8">
        <f>SUM(I9:I62)</f>
        <v>-1270804.4499999997</v>
      </c>
      <c r="J63" s="8">
        <f>SUM(J9:J62)</f>
        <v>96942.870000000024</v>
      </c>
      <c r="K63" s="16"/>
      <c r="L63" s="8">
        <f>SUM(L9:L62)</f>
        <v>8998540.4400000013</v>
      </c>
      <c r="M63" s="8">
        <f>SUM(M9:M62)</f>
        <v>-79395.850000000006</v>
      </c>
      <c r="N63" s="8">
        <f>SUM(N9:N62)</f>
        <v>-7934633.9299999969</v>
      </c>
      <c r="O63" s="8">
        <f>SUM(O9:O62)</f>
        <v>984510.6599999998</v>
      </c>
      <c r="P63" s="16"/>
      <c r="Q63" s="8">
        <f>SUM(Q9:Q62)</f>
        <v>98451.119999999952</v>
      </c>
      <c r="R63" s="8">
        <f>SUM(R9:R62)</f>
        <v>14767.66</v>
      </c>
      <c r="S63" s="8">
        <f>SUM(S9:S62)</f>
        <v>83683.460000000021</v>
      </c>
    </row>
    <row r="64" spans="1:19" ht="15" customHeight="1" thickTop="1" x14ac:dyDescent="0.25"/>
    <row r="65" spans="1:16" ht="15" customHeight="1" x14ac:dyDescent="0.25">
      <c r="A65" s="14" t="s">
        <v>13</v>
      </c>
    </row>
    <row r="66" spans="1:16" ht="15" customHeight="1" x14ac:dyDescent="0.25">
      <c r="A66" s="14" t="s">
        <v>8</v>
      </c>
    </row>
    <row r="67" spans="1:16" ht="15" customHeight="1" x14ac:dyDescent="0.25">
      <c r="A67" s="14" t="s">
        <v>30</v>
      </c>
      <c r="I67" s="15"/>
      <c r="K67" s="1"/>
      <c r="P67" s="1"/>
    </row>
  </sheetData>
  <mergeCells count="2">
    <mergeCell ref="A1:S1"/>
    <mergeCell ref="A7:S7"/>
  </mergeCells>
  <pageMargins left="0.25" right="0.5" top="0.25" bottom="0.25" header="0" footer="0"/>
  <pageSetup paperSize="5" scale="25" orientation="landscape" r:id="rId1"/>
  <ignoredErrors>
    <ignoredError sqref="E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33" activePane="bottomLeft" state="frozen"/>
      <selection activeCell="A4" sqref="A4:S4"/>
      <selection pane="bottomLeft" activeCell="A63" sqref="A63"/>
    </sheetView>
  </sheetViews>
  <sheetFormatPr defaultColWidth="10.7109375" defaultRowHeight="15" customHeight="1" x14ac:dyDescent="0.25"/>
  <cols>
    <col min="1" max="1" width="14.140625" style="2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5" customWidth="1"/>
    <col min="7" max="7" width="15.7109375" style="1" customWidth="1"/>
    <col min="8" max="8" width="13.7109375" style="1" customWidth="1"/>
    <col min="9" max="9" width="16.7109375" style="1" customWidth="1"/>
    <col min="10" max="10" width="13.7109375" style="1" customWidth="1"/>
    <col min="11" max="11" width="4.7109375" style="15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31" t="s">
        <v>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16</v>
      </c>
      <c r="C3" s="4" t="s">
        <v>17</v>
      </c>
      <c r="D3" s="22" t="s">
        <v>18</v>
      </c>
      <c r="E3" s="22" t="s">
        <v>19</v>
      </c>
      <c r="F3" s="17"/>
      <c r="G3" s="22" t="s">
        <v>20</v>
      </c>
      <c r="H3" s="4" t="s">
        <v>21</v>
      </c>
      <c r="I3" s="22" t="s">
        <v>22</v>
      </c>
      <c r="J3" s="22" t="s">
        <v>23</v>
      </c>
      <c r="K3" s="17"/>
      <c r="L3" s="22" t="s">
        <v>24</v>
      </c>
      <c r="M3" s="4" t="s">
        <v>25</v>
      </c>
      <c r="N3" s="22" t="s">
        <v>26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4" t="s">
        <v>15</v>
      </c>
      <c r="B5" s="7">
        <v>10540310.15</v>
      </c>
      <c r="C5" s="7">
        <v>-23074</v>
      </c>
      <c r="D5" s="7">
        <v>-9194265.5299999993</v>
      </c>
      <c r="E5" s="7">
        <v>1322970.6200000003</v>
      </c>
      <c r="F5" s="16"/>
      <c r="G5" s="20">
        <v>5825815.1770000001</v>
      </c>
      <c r="H5" s="20">
        <v>-680.6</v>
      </c>
      <c r="I5" s="20">
        <v>-5674625.3199999984</v>
      </c>
      <c r="J5" s="20">
        <v>150509.25700000007</v>
      </c>
      <c r="K5" s="16"/>
      <c r="L5" s="7">
        <v>16366125.327</v>
      </c>
      <c r="M5" s="7">
        <v>-23754.6</v>
      </c>
      <c r="N5" s="7">
        <v>-14868890.850000007</v>
      </c>
      <c r="O5" s="7">
        <v>1473479.8770000003</v>
      </c>
      <c r="P5" s="16"/>
      <c r="Q5" s="7">
        <v>147348.01999999999</v>
      </c>
      <c r="R5" s="7">
        <v>22102.21</v>
      </c>
      <c r="S5" s="7">
        <v>125245.81000000003</v>
      </c>
    </row>
    <row r="7" spans="1:19" ht="15" customHeight="1" x14ac:dyDescent="0.25">
      <c r="A7" s="29" t="s">
        <v>14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4" t="s">
        <v>12</v>
      </c>
      <c r="B9" s="7">
        <v>32190.699999999997</v>
      </c>
      <c r="C9" s="7">
        <v>0</v>
      </c>
      <c r="D9" s="7">
        <v>-21466</v>
      </c>
      <c r="E9" s="7">
        <f t="shared" ref="E9" si="0">SUM(B9:D9)</f>
        <v>10724.699999999997</v>
      </c>
      <c r="F9" s="16"/>
      <c r="G9" s="7">
        <v>25723.09</v>
      </c>
      <c r="H9" s="7">
        <v>0</v>
      </c>
      <c r="I9" s="7">
        <v>-28713.439999999999</v>
      </c>
      <c r="J9" s="7">
        <f t="shared" ref="J9" si="1">SUM(G9:I9)</f>
        <v>-2990.3499999999985</v>
      </c>
      <c r="K9" s="16"/>
      <c r="L9" s="7">
        <f t="shared" ref="L9:O9" si="2">B9+G9</f>
        <v>57913.789999999994</v>
      </c>
      <c r="M9" s="7">
        <f t="shared" si="2"/>
        <v>0</v>
      </c>
      <c r="N9" s="7">
        <f t="shared" si="2"/>
        <v>-50179.44</v>
      </c>
      <c r="O9" s="7">
        <f t="shared" si="2"/>
        <v>7734.3499999999985</v>
      </c>
      <c r="P9" s="7"/>
      <c r="Q9" s="7">
        <f>ROUND(O9*0.1,2)-0.01</f>
        <v>773.43000000000006</v>
      </c>
      <c r="R9" s="7">
        <f t="shared" ref="R9" si="3">ROUND(Q9*0.15,2)</f>
        <v>116.01</v>
      </c>
      <c r="S9" s="7">
        <f t="shared" ref="S9" si="4">ROUND(Q9*0.85,2)</f>
        <v>657.42</v>
      </c>
    </row>
    <row r="10" spans="1:19" ht="15" customHeight="1" x14ac:dyDescent="0.25">
      <c r="A10" s="24">
        <v>44751</v>
      </c>
      <c r="B10" s="7">
        <v>98961.3</v>
      </c>
      <c r="C10" s="7">
        <v>-10</v>
      </c>
      <c r="D10" s="7">
        <v>-90468.9</v>
      </c>
      <c r="E10" s="7">
        <f t="shared" ref="E10" si="5">SUM(B10:D10)</f>
        <v>8482.4000000000087</v>
      </c>
      <c r="F10" s="16"/>
      <c r="G10" s="7">
        <v>54022.87</v>
      </c>
      <c r="H10" s="7">
        <v>0</v>
      </c>
      <c r="I10" s="7">
        <v>-38350.25</v>
      </c>
      <c r="J10" s="7">
        <f t="shared" ref="J10" si="6">SUM(G10:I10)</f>
        <v>15672.620000000003</v>
      </c>
      <c r="K10" s="16"/>
      <c r="L10" s="7">
        <f t="shared" ref="L10" si="7">B10+G10</f>
        <v>152984.17000000001</v>
      </c>
      <c r="M10" s="7">
        <f t="shared" ref="M10" si="8">C10+H10</f>
        <v>-10</v>
      </c>
      <c r="N10" s="7">
        <f t="shared" ref="N10" si="9">D10+I10</f>
        <v>-128819.15</v>
      </c>
      <c r="O10" s="7">
        <f t="shared" ref="O10" si="10">E10+J10</f>
        <v>24155.020000000011</v>
      </c>
      <c r="P10" s="7"/>
      <c r="Q10" s="7">
        <f>ROUND(O10*0.1,2)</f>
        <v>2415.5</v>
      </c>
      <c r="R10" s="7">
        <f t="shared" ref="R10" si="11">ROUND(Q10*0.15,2)</f>
        <v>362.33</v>
      </c>
      <c r="S10" s="7">
        <f>ROUND(Q10*0.85,2)-0.01</f>
        <v>2053.1699999999996</v>
      </c>
    </row>
    <row r="11" spans="1:19" ht="15" customHeight="1" x14ac:dyDescent="0.25">
      <c r="A11" s="24">
        <f t="shared" ref="A11:A60" si="12">A10+7</f>
        <v>44758</v>
      </c>
      <c r="B11" s="7">
        <v>94083.5</v>
      </c>
      <c r="C11" s="7">
        <v>-5</v>
      </c>
      <c r="D11" s="7">
        <v>-95517.42</v>
      </c>
      <c r="E11" s="7">
        <f t="shared" ref="E11" si="13">SUM(B11:D11)</f>
        <v>-1438.9199999999983</v>
      </c>
      <c r="F11" s="16"/>
      <c r="G11" s="7">
        <v>79385.66</v>
      </c>
      <c r="H11" s="7">
        <v>0</v>
      </c>
      <c r="I11" s="7">
        <v>-98267.57</v>
      </c>
      <c r="J11" s="7">
        <f t="shared" ref="J11" si="14">SUM(G11:I11)</f>
        <v>-18881.910000000003</v>
      </c>
      <c r="K11" s="16"/>
      <c r="L11" s="7">
        <f t="shared" ref="L11" si="15">B11+G11</f>
        <v>173469.16</v>
      </c>
      <c r="M11" s="7">
        <f t="shared" ref="M11" si="16">C11+H11</f>
        <v>-5</v>
      </c>
      <c r="N11" s="7">
        <f t="shared" ref="N11" si="17">D11+I11</f>
        <v>-193784.99</v>
      </c>
      <c r="O11" s="7">
        <f t="shared" ref="O11" si="18">E11+J11</f>
        <v>-20320.830000000002</v>
      </c>
      <c r="P11" s="7"/>
      <c r="Q11" s="7">
        <f>ROUND(O11*0.1,2)</f>
        <v>-2032.08</v>
      </c>
      <c r="R11" s="7">
        <f t="shared" ref="R11" si="19">ROUND(Q11*0.15,2)</f>
        <v>-304.81</v>
      </c>
      <c r="S11" s="7">
        <f t="shared" ref="S11:S16" si="20">ROUND(Q11*0.85,2)</f>
        <v>-1727.27</v>
      </c>
    </row>
    <row r="12" spans="1:19" ht="15" customHeight="1" x14ac:dyDescent="0.25">
      <c r="A12" s="24">
        <f t="shared" si="12"/>
        <v>44765</v>
      </c>
      <c r="B12" s="7">
        <v>57752.2</v>
      </c>
      <c r="C12" s="7">
        <v>0</v>
      </c>
      <c r="D12" s="7">
        <v>-51413.43</v>
      </c>
      <c r="E12" s="7">
        <f t="shared" ref="E12" si="21">SUM(B12:D12)</f>
        <v>6338.7699999999968</v>
      </c>
      <c r="F12" s="16"/>
      <c r="G12" s="7">
        <v>63995.77</v>
      </c>
      <c r="H12" s="7">
        <v>0</v>
      </c>
      <c r="I12" s="7">
        <v>-68690.789999999994</v>
      </c>
      <c r="J12" s="7">
        <f t="shared" ref="J12" si="22">SUM(G12:I12)</f>
        <v>-4695.0199999999968</v>
      </c>
      <c r="K12" s="16"/>
      <c r="L12" s="7">
        <f t="shared" ref="L12" si="23">B12+G12</f>
        <v>121747.97</v>
      </c>
      <c r="M12" s="7">
        <f t="shared" ref="M12" si="24">C12+H12</f>
        <v>0</v>
      </c>
      <c r="N12" s="7">
        <f t="shared" ref="N12" si="25">D12+I12</f>
        <v>-120104.22</v>
      </c>
      <c r="O12" s="7">
        <f t="shared" ref="O12" si="26">E12+J12</f>
        <v>1643.75</v>
      </c>
      <c r="P12" s="7"/>
      <c r="Q12" s="7">
        <f>ROUND(O12*0.1,2)</f>
        <v>164.38</v>
      </c>
      <c r="R12" s="7">
        <f t="shared" ref="R12" si="27">ROUND(Q12*0.15,2)</f>
        <v>24.66</v>
      </c>
      <c r="S12" s="7">
        <f t="shared" si="20"/>
        <v>139.72</v>
      </c>
    </row>
    <row r="13" spans="1:19" ht="15" customHeight="1" x14ac:dyDescent="0.25">
      <c r="A13" s="24">
        <f t="shared" si="12"/>
        <v>44772</v>
      </c>
      <c r="B13" s="7">
        <v>92980.9</v>
      </c>
      <c r="C13" s="7">
        <v>-5</v>
      </c>
      <c r="D13" s="7">
        <v>-76609.09</v>
      </c>
      <c r="E13" s="7">
        <f t="shared" ref="E13" si="28">SUM(B13:D13)</f>
        <v>16366.809999999998</v>
      </c>
      <c r="F13" s="16"/>
      <c r="G13" s="7">
        <v>79704.2</v>
      </c>
      <c r="H13" s="7">
        <v>0</v>
      </c>
      <c r="I13" s="7">
        <v>-73553.850000000006</v>
      </c>
      <c r="J13" s="7">
        <f t="shared" ref="J13" si="29">SUM(G13:I13)</f>
        <v>6150.3499999999913</v>
      </c>
      <c r="K13" s="16"/>
      <c r="L13" s="7">
        <f t="shared" ref="L13" si="30">B13+G13</f>
        <v>172685.09999999998</v>
      </c>
      <c r="M13" s="7">
        <f t="shared" ref="M13" si="31">C13+H13</f>
        <v>-5</v>
      </c>
      <c r="N13" s="7">
        <f t="shared" ref="N13" si="32">D13+I13</f>
        <v>-150162.94</v>
      </c>
      <c r="O13" s="7">
        <f t="shared" ref="O13" si="33">E13+J13</f>
        <v>22517.159999999989</v>
      </c>
      <c r="P13" s="7"/>
      <c r="Q13" s="7">
        <f>ROUND(O13*0.1,2)</f>
        <v>2251.7199999999998</v>
      </c>
      <c r="R13" s="7">
        <f t="shared" ref="R13" si="34">ROUND(Q13*0.15,2)</f>
        <v>337.76</v>
      </c>
      <c r="S13" s="7">
        <f t="shared" si="20"/>
        <v>1913.96</v>
      </c>
    </row>
    <row r="14" spans="1:19" ht="15" customHeight="1" x14ac:dyDescent="0.25">
      <c r="A14" s="24">
        <f t="shared" si="12"/>
        <v>44779</v>
      </c>
      <c r="B14" s="7">
        <v>62375.9</v>
      </c>
      <c r="C14" s="7">
        <v>-116</v>
      </c>
      <c r="D14" s="7">
        <v>-54981.94</v>
      </c>
      <c r="E14" s="7">
        <f t="shared" ref="E14" si="35">SUM(B14:D14)</f>
        <v>7277.9599999999991</v>
      </c>
      <c r="F14" s="16"/>
      <c r="G14" s="7">
        <v>55821.95</v>
      </c>
      <c r="H14" s="7">
        <v>0</v>
      </c>
      <c r="I14" s="7">
        <v>-51651.94</v>
      </c>
      <c r="J14" s="7">
        <f t="shared" ref="J14" si="36">SUM(G14:I14)</f>
        <v>4170.0099999999948</v>
      </c>
      <c r="K14" s="16"/>
      <c r="L14" s="7">
        <f t="shared" ref="L14" si="37">B14+G14</f>
        <v>118197.85</v>
      </c>
      <c r="M14" s="7">
        <f t="shared" ref="M14" si="38">C14+H14</f>
        <v>-116</v>
      </c>
      <c r="N14" s="7">
        <f t="shared" ref="N14" si="39">D14+I14</f>
        <v>-106633.88</v>
      </c>
      <c r="O14" s="7">
        <f t="shared" ref="O14" si="40">E14+J14</f>
        <v>11447.969999999994</v>
      </c>
      <c r="P14" s="7"/>
      <c r="Q14" s="7">
        <f>ROUND(O14*0.1,2)</f>
        <v>1144.8</v>
      </c>
      <c r="R14" s="7">
        <f t="shared" ref="R14" si="41">ROUND(Q14*0.15,2)</f>
        <v>171.72</v>
      </c>
      <c r="S14" s="7">
        <f t="shared" si="20"/>
        <v>973.08</v>
      </c>
    </row>
    <row r="15" spans="1:19" ht="15" customHeight="1" x14ac:dyDescent="0.25">
      <c r="A15" s="24">
        <f t="shared" si="12"/>
        <v>44786</v>
      </c>
      <c r="B15" s="7">
        <v>46301.5</v>
      </c>
      <c r="C15" s="7">
        <v>-100</v>
      </c>
      <c r="D15" s="7">
        <v>-36328.800000000003</v>
      </c>
      <c r="E15" s="7">
        <f t="shared" ref="E15" si="42">SUM(B15:D15)</f>
        <v>9872.6999999999971</v>
      </c>
      <c r="F15" s="16"/>
      <c r="G15" s="7">
        <v>62796.56</v>
      </c>
      <c r="H15" s="7">
        <v>0</v>
      </c>
      <c r="I15" s="7">
        <v>-56967.05</v>
      </c>
      <c r="J15" s="7">
        <f t="shared" ref="J15" si="43">SUM(G15:I15)</f>
        <v>5829.5099999999948</v>
      </c>
      <c r="K15" s="16"/>
      <c r="L15" s="7">
        <f t="shared" ref="L15" si="44">B15+G15</f>
        <v>109098.06</v>
      </c>
      <c r="M15" s="7">
        <f t="shared" ref="M15" si="45">C15+H15</f>
        <v>-100</v>
      </c>
      <c r="N15" s="7">
        <f t="shared" ref="N15" si="46">D15+I15</f>
        <v>-93295.85</v>
      </c>
      <c r="O15" s="7">
        <f t="shared" ref="O15" si="47">E15+J15</f>
        <v>15702.209999999992</v>
      </c>
      <c r="P15" s="7"/>
      <c r="Q15" s="7">
        <f>ROUND(O15*0.1,2)-0.01</f>
        <v>1570.21</v>
      </c>
      <c r="R15" s="7">
        <f t="shared" ref="R15" si="48">ROUND(Q15*0.15,2)</f>
        <v>235.53</v>
      </c>
      <c r="S15" s="7">
        <f t="shared" si="20"/>
        <v>1334.68</v>
      </c>
    </row>
    <row r="16" spans="1:19" ht="15" customHeight="1" x14ac:dyDescent="0.25">
      <c r="A16" s="24">
        <f t="shared" si="12"/>
        <v>44793</v>
      </c>
      <c r="B16" s="7">
        <v>65828.7</v>
      </c>
      <c r="C16" s="7">
        <v>-3</v>
      </c>
      <c r="D16" s="7">
        <v>-62264</v>
      </c>
      <c r="E16" s="7">
        <f t="shared" ref="E16" si="49">SUM(B16:D16)</f>
        <v>3561.6999999999971</v>
      </c>
      <c r="F16" s="16"/>
      <c r="G16" s="7">
        <v>67602.63</v>
      </c>
      <c r="H16" s="7">
        <v>0</v>
      </c>
      <c r="I16" s="7">
        <v>-56907.12</v>
      </c>
      <c r="J16" s="7">
        <f t="shared" ref="J16" si="50">SUM(G16:I16)</f>
        <v>10695.510000000002</v>
      </c>
      <c r="K16" s="16"/>
      <c r="L16" s="7">
        <f t="shared" ref="L16" si="51">B16+G16</f>
        <v>133431.33000000002</v>
      </c>
      <c r="M16" s="7">
        <f t="shared" ref="M16" si="52">C16+H16</f>
        <v>-3</v>
      </c>
      <c r="N16" s="7">
        <f t="shared" ref="N16" si="53">D16+I16</f>
        <v>-119171.12</v>
      </c>
      <c r="O16" s="7">
        <f t="shared" ref="O16" si="54">E16+J16</f>
        <v>14257.21</v>
      </c>
      <c r="P16" s="7"/>
      <c r="Q16" s="7">
        <f t="shared" ref="Q16:Q21" si="55">ROUND(O16*0.1,2)</f>
        <v>1425.72</v>
      </c>
      <c r="R16" s="7">
        <f t="shared" ref="R16" si="56">ROUND(Q16*0.15,2)</f>
        <v>213.86</v>
      </c>
      <c r="S16" s="7">
        <f t="shared" si="20"/>
        <v>1211.8599999999999</v>
      </c>
    </row>
    <row r="17" spans="1:19" ht="15" customHeight="1" x14ac:dyDescent="0.25">
      <c r="A17" s="24">
        <f t="shared" si="12"/>
        <v>44800</v>
      </c>
      <c r="B17" s="7">
        <v>64847.199999999997</v>
      </c>
      <c r="C17" s="7">
        <v>-8</v>
      </c>
      <c r="D17" s="7">
        <v>-47350.79</v>
      </c>
      <c r="E17" s="7">
        <f t="shared" ref="E17" si="57">SUM(B17:D17)</f>
        <v>17488.409999999996</v>
      </c>
      <c r="F17" s="16"/>
      <c r="G17" s="7">
        <v>95825.19</v>
      </c>
      <c r="H17" s="7">
        <v>0</v>
      </c>
      <c r="I17" s="7">
        <v>-95568.97</v>
      </c>
      <c r="J17" s="7">
        <f t="shared" ref="J17" si="58">SUM(G17:I17)</f>
        <v>256.22000000000116</v>
      </c>
      <c r="K17" s="16"/>
      <c r="L17" s="7">
        <f t="shared" ref="L17" si="59">B17+G17</f>
        <v>160672.39000000001</v>
      </c>
      <c r="M17" s="7">
        <f t="shared" ref="M17" si="60">C17+H17</f>
        <v>-8</v>
      </c>
      <c r="N17" s="7">
        <f t="shared" ref="N17" si="61">D17+I17</f>
        <v>-142919.76</v>
      </c>
      <c r="O17" s="7">
        <f t="shared" ref="O17" si="62">E17+J17</f>
        <v>17744.629999999997</v>
      </c>
      <c r="P17" s="7"/>
      <c r="Q17" s="7">
        <f t="shared" si="55"/>
        <v>1774.46</v>
      </c>
      <c r="R17" s="7">
        <f t="shared" ref="R17" si="63">ROUND(Q17*0.15,2)</f>
        <v>266.17</v>
      </c>
      <c r="S17" s="7">
        <f t="shared" ref="S17" si="64">ROUND(Q17*0.85,2)</f>
        <v>1508.29</v>
      </c>
    </row>
    <row r="18" spans="1:19" ht="15" customHeight="1" x14ac:dyDescent="0.25">
      <c r="A18" s="24">
        <f t="shared" si="12"/>
        <v>44807</v>
      </c>
      <c r="B18" s="7">
        <v>115157.2</v>
      </c>
      <c r="C18" s="7">
        <v>-62</v>
      </c>
      <c r="D18" s="7">
        <v>-56823.53</v>
      </c>
      <c r="E18" s="7">
        <f t="shared" ref="E18" si="65">SUM(B18:D18)</f>
        <v>58271.67</v>
      </c>
      <c r="F18" s="16"/>
      <c r="G18" s="7">
        <v>85260.59</v>
      </c>
      <c r="H18" s="7">
        <v>0</v>
      </c>
      <c r="I18" s="7">
        <v>-83147.89</v>
      </c>
      <c r="J18" s="7">
        <f t="shared" ref="J18" si="66">SUM(G18:I18)</f>
        <v>2112.6999999999971</v>
      </c>
      <c r="K18" s="16"/>
      <c r="L18" s="7">
        <f t="shared" ref="L18" si="67">B18+G18</f>
        <v>200417.78999999998</v>
      </c>
      <c r="M18" s="7">
        <f t="shared" ref="M18" si="68">C18+H18</f>
        <v>-62</v>
      </c>
      <c r="N18" s="7">
        <f t="shared" ref="N18" si="69">D18+I18</f>
        <v>-139971.41999999998</v>
      </c>
      <c r="O18" s="7">
        <f t="shared" ref="O18" si="70">E18+J18</f>
        <v>60384.369999999995</v>
      </c>
      <c r="P18" s="7"/>
      <c r="Q18" s="7">
        <f t="shared" si="55"/>
        <v>6038.44</v>
      </c>
      <c r="R18" s="7">
        <f t="shared" ref="R18" si="71">ROUND(Q18*0.15,2)</f>
        <v>905.77</v>
      </c>
      <c r="S18" s="7">
        <f t="shared" ref="S18" si="72">ROUND(Q18*0.85,2)</f>
        <v>5132.67</v>
      </c>
    </row>
    <row r="19" spans="1:19" ht="15" customHeight="1" x14ac:dyDescent="0.25">
      <c r="A19" s="24">
        <f t="shared" si="12"/>
        <v>44814</v>
      </c>
      <c r="B19" s="7">
        <v>156730.29999999999</v>
      </c>
      <c r="C19" s="7">
        <v>0</v>
      </c>
      <c r="D19" s="7">
        <v>-140917.23000000001</v>
      </c>
      <c r="E19" s="7">
        <f t="shared" ref="E19" si="73">SUM(B19:D19)</f>
        <v>15813.069999999978</v>
      </c>
      <c r="F19" s="16"/>
      <c r="G19" s="7">
        <v>55865.87</v>
      </c>
      <c r="H19" s="7">
        <v>-100</v>
      </c>
      <c r="I19" s="7">
        <v>-44394.720000000001</v>
      </c>
      <c r="J19" s="7">
        <f t="shared" ref="J19" si="74">SUM(G19:I19)</f>
        <v>11371.150000000001</v>
      </c>
      <c r="K19" s="16"/>
      <c r="L19" s="7">
        <f t="shared" ref="L19" si="75">B19+G19</f>
        <v>212596.16999999998</v>
      </c>
      <c r="M19" s="7">
        <f t="shared" ref="M19" si="76">C19+H19</f>
        <v>-100</v>
      </c>
      <c r="N19" s="7">
        <f t="shared" ref="N19" si="77">D19+I19</f>
        <v>-185311.95</v>
      </c>
      <c r="O19" s="7">
        <f t="shared" ref="O19" si="78">E19+J19</f>
        <v>27184.219999999979</v>
      </c>
      <c r="P19" s="7"/>
      <c r="Q19" s="7">
        <f t="shared" si="55"/>
        <v>2718.42</v>
      </c>
      <c r="R19" s="7">
        <f t="shared" ref="R19" si="79">ROUND(Q19*0.15,2)</f>
        <v>407.76</v>
      </c>
      <c r="S19" s="7">
        <f t="shared" ref="S19" si="80">ROUND(Q19*0.85,2)</f>
        <v>2310.66</v>
      </c>
    </row>
    <row r="20" spans="1:19" ht="15" customHeight="1" x14ac:dyDescent="0.25">
      <c r="A20" s="24">
        <f t="shared" si="12"/>
        <v>44821</v>
      </c>
      <c r="B20" s="7">
        <v>187767.7</v>
      </c>
      <c r="C20" s="7">
        <v>-200</v>
      </c>
      <c r="D20" s="7">
        <v>-155614.38</v>
      </c>
      <c r="E20" s="7">
        <f t="shared" ref="E20" si="81">SUM(B20:D20)</f>
        <v>31953.320000000007</v>
      </c>
      <c r="F20" s="16"/>
      <c r="G20" s="7">
        <v>56997</v>
      </c>
      <c r="H20" s="7">
        <v>0</v>
      </c>
      <c r="I20" s="7">
        <v>-54473.83</v>
      </c>
      <c r="J20" s="7">
        <f t="shared" ref="J20" si="82">SUM(G20:I20)</f>
        <v>2523.1699999999983</v>
      </c>
      <c r="K20" s="16"/>
      <c r="L20" s="7">
        <f t="shared" ref="L20" si="83">B20+G20</f>
        <v>244764.7</v>
      </c>
      <c r="M20" s="7">
        <f t="shared" ref="M20" si="84">C20+H20</f>
        <v>-200</v>
      </c>
      <c r="N20" s="7">
        <f t="shared" ref="N20" si="85">D20+I20</f>
        <v>-210088.21000000002</v>
      </c>
      <c r="O20" s="7">
        <f t="shared" ref="O20" si="86">E20+J20</f>
        <v>34476.490000000005</v>
      </c>
      <c r="P20" s="7"/>
      <c r="Q20" s="7">
        <f t="shared" si="55"/>
        <v>3447.65</v>
      </c>
      <c r="R20" s="7">
        <f t="shared" ref="R20" si="87">ROUND(Q20*0.15,2)</f>
        <v>517.15</v>
      </c>
      <c r="S20" s="7">
        <f t="shared" ref="S20" si="88">ROUND(Q20*0.85,2)</f>
        <v>2930.5</v>
      </c>
    </row>
    <row r="21" spans="1:19" ht="15" customHeight="1" x14ac:dyDescent="0.25">
      <c r="A21" s="24">
        <f t="shared" si="12"/>
        <v>44828</v>
      </c>
      <c r="B21" s="7">
        <v>199206.7</v>
      </c>
      <c r="C21" s="7">
        <v>-513</v>
      </c>
      <c r="D21" s="7">
        <v>-146098.71</v>
      </c>
      <c r="E21" s="7">
        <f t="shared" ref="E21" si="89">SUM(B21:D21)</f>
        <v>52594.99000000002</v>
      </c>
      <c r="F21" s="16"/>
      <c r="G21" s="7">
        <v>83620.289999999994</v>
      </c>
      <c r="H21" s="7">
        <v>0</v>
      </c>
      <c r="I21" s="7">
        <v>-68361.679999999993</v>
      </c>
      <c r="J21" s="7">
        <f t="shared" ref="J21" si="90">SUM(G21:I21)</f>
        <v>15258.61</v>
      </c>
      <c r="K21" s="16"/>
      <c r="L21" s="7">
        <f t="shared" ref="L21" si="91">B21+G21</f>
        <v>282826.99</v>
      </c>
      <c r="M21" s="7">
        <f t="shared" ref="M21" si="92">C21+H21</f>
        <v>-513</v>
      </c>
      <c r="N21" s="7">
        <f t="shared" ref="N21" si="93">D21+I21</f>
        <v>-214460.38999999998</v>
      </c>
      <c r="O21" s="7">
        <f t="shared" ref="O21" si="94">E21+J21</f>
        <v>67853.60000000002</v>
      </c>
      <c r="P21" s="7"/>
      <c r="Q21" s="7">
        <f t="shared" si="55"/>
        <v>6785.36</v>
      </c>
      <c r="R21" s="7">
        <f t="shared" ref="R21" si="95">ROUND(Q21*0.15,2)</f>
        <v>1017.8</v>
      </c>
      <c r="S21" s="7">
        <f t="shared" ref="S21" si="96">ROUND(Q21*0.85,2)</f>
        <v>5767.56</v>
      </c>
    </row>
    <row r="22" spans="1:19" ht="15" customHeight="1" x14ac:dyDescent="0.25">
      <c r="A22" s="24">
        <f t="shared" si="12"/>
        <v>44835</v>
      </c>
      <c r="B22" s="7">
        <v>187913.8</v>
      </c>
      <c r="C22" s="7">
        <v>-29</v>
      </c>
      <c r="D22" s="7">
        <v>-145963.71000000002</v>
      </c>
      <c r="E22" s="7">
        <f t="shared" ref="E22" si="97">SUM(B22:D22)</f>
        <v>41921.089999999967</v>
      </c>
      <c r="F22" s="16"/>
      <c r="G22" s="7">
        <v>46349.52</v>
      </c>
      <c r="H22" s="7">
        <v>0</v>
      </c>
      <c r="I22" s="7">
        <v>-30724.9</v>
      </c>
      <c r="J22" s="7">
        <f t="shared" ref="J22" si="98">SUM(G22:I22)</f>
        <v>15624.619999999995</v>
      </c>
      <c r="K22" s="16"/>
      <c r="L22" s="7">
        <f t="shared" ref="L22" si="99">B22+G22</f>
        <v>234263.31999999998</v>
      </c>
      <c r="M22" s="7">
        <f t="shared" ref="M22" si="100">C22+H22</f>
        <v>-29</v>
      </c>
      <c r="N22" s="7">
        <f t="shared" ref="N22" si="101">D22+I22</f>
        <v>-176688.61000000002</v>
      </c>
      <c r="O22" s="7">
        <f t="shared" ref="O22" si="102">E22+J22</f>
        <v>57545.709999999963</v>
      </c>
      <c r="P22" s="7"/>
      <c r="Q22" s="7">
        <f t="shared" ref="Q22" si="103">ROUND(O22*0.1,2)</f>
        <v>5754.57</v>
      </c>
      <c r="R22" s="7">
        <f t="shared" ref="R22" si="104">ROUND(Q22*0.15,2)</f>
        <v>863.19</v>
      </c>
      <c r="S22" s="7">
        <f t="shared" ref="S22" si="105">ROUND(Q22*0.85,2)</f>
        <v>4891.38</v>
      </c>
    </row>
    <row r="23" spans="1:19" ht="15" customHeight="1" x14ac:dyDescent="0.25">
      <c r="A23" s="24">
        <f t="shared" si="12"/>
        <v>44842</v>
      </c>
      <c r="B23" s="7">
        <v>197466.4</v>
      </c>
      <c r="C23" s="7">
        <v>-1000</v>
      </c>
      <c r="D23" s="7">
        <v>-152423.60999999999</v>
      </c>
      <c r="E23" s="7">
        <f t="shared" ref="E23" si="106">SUM(B23:D23)</f>
        <v>44042.790000000008</v>
      </c>
      <c r="F23" s="16"/>
      <c r="G23" s="7">
        <v>80472.02</v>
      </c>
      <c r="H23" s="7">
        <v>0</v>
      </c>
      <c r="I23" s="7">
        <v>-71678.47</v>
      </c>
      <c r="J23" s="7">
        <f t="shared" ref="J23" si="107">SUM(G23:I23)</f>
        <v>8793.5500000000029</v>
      </c>
      <c r="K23" s="16"/>
      <c r="L23" s="7">
        <f t="shared" ref="L23" si="108">B23+G23</f>
        <v>277938.42</v>
      </c>
      <c r="M23" s="7">
        <f t="shared" ref="M23" si="109">C23+H23</f>
        <v>-1000</v>
      </c>
      <c r="N23" s="7">
        <f t="shared" ref="N23" si="110">D23+I23</f>
        <v>-224102.08</v>
      </c>
      <c r="O23" s="7">
        <f t="shared" ref="O23" si="111">E23+J23</f>
        <v>52836.340000000011</v>
      </c>
      <c r="P23" s="7"/>
      <c r="Q23" s="7">
        <f t="shared" ref="Q23" si="112">ROUND(O23*0.1,2)</f>
        <v>5283.63</v>
      </c>
      <c r="R23" s="7">
        <f t="shared" ref="R23" si="113">ROUND(Q23*0.15,2)</f>
        <v>792.54</v>
      </c>
      <c r="S23" s="7">
        <f t="shared" ref="S23" si="114">ROUND(Q23*0.85,2)</f>
        <v>4491.09</v>
      </c>
    </row>
    <row r="24" spans="1:19" ht="15" customHeight="1" x14ac:dyDescent="0.25">
      <c r="A24" s="24">
        <f t="shared" si="12"/>
        <v>44849</v>
      </c>
      <c r="B24" s="7">
        <v>195265.1</v>
      </c>
      <c r="C24" s="7">
        <v>-1180</v>
      </c>
      <c r="D24" s="7">
        <v>-183947.15</v>
      </c>
      <c r="E24" s="7">
        <f t="shared" ref="E24" si="115">SUM(B24:D24)</f>
        <v>10137.950000000012</v>
      </c>
      <c r="F24" s="16"/>
      <c r="G24" s="7">
        <v>228095.15</v>
      </c>
      <c r="H24" s="7">
        <v>0</v>
      </c>
      <c r="I24" s="7">
        <v>-336063.23</v>
      </c>
      <c r="J24" s="7">
        <f t="shared" ref="J24" si="116">SUM(G24:I24)</f>
        <v>-107968.07999999999</v>
      </c>
      <c r="K24" s="16"/>
      <c r="L24" s="7">
        <f t="shared" ref="L24" si="117">B24+G24</f>
        <v>423360.25</v>
      </c>
      <c r="M24" s="7">
        <f t="shared" ref="M24" si="118">C24+H24</f>
        <v>-1180</v>
      </c>
      <c r="N24" s="7">
        <f t="shared" ref="N24" si="119">D24+I24</f>
        <v>-520010.38</v>
      </c>
      <c r="O24" s="7">
        <f t="shared" ref="O24" si="120">E24+J24</f>
        <v>-97830.129999999976</v>
      </c>
      <c r="P24" s="7"/>
      <c r="Q24" s="7">
        <f t="shared" ref="Q24" si="121">ROUND(O24*0.1,2)</f>
        <v>-9783.01</v>
      </c>
      <c r="R24" s="7">
        <f t="shared" ref="R24" si="122">ROUND(Q24*0.15,2)</f>
        <v>-1467.45</v>
      </c>
      <c r="S24" s="7">
        <f t="shared" ref="S24" si="123">ROUND(Q24*0.85,2)</f>
        <v>-8315.56</v>
      </c>
    </row>
    <row r="25" spans="1:19" ht="15" customHeight="1" x14ac:dyDescent="0.25">
      <c r="A25" s="24">
        <f t="shared" si="12"/>
        <v>44856</v>
      </c>
      <c r="B25" s="7">
        <v>204244.2</v>
      </c>
      <c r="C25" s="7">
        <v>0</v>
      </c>
      <c r="D25" s="7">
        <v>-158078.69</v>
      </c>
      <c r="E25" s="7">
        <f t="shared" ref="E25" si="124">SUM(B25:D25)</f>
        <v>46165.510000000009</v>
      </c>
      <c r="F25" s="16"/>
      <c r="G25" s="7">
        <v>156492.44</v>
      </c>
      <c r="H25" s="7">
        <v>0</v>
      </c>
      <c r="I25" s="7">
        <v>-248065.9</v>
      </c>
      <c r="J25" s="7">
        <f t="shared" ref="J25" si="125">SUM(G25:I25)</f>
        <v>-91573.459999999992</v>
      </c>
      <c r="K25" s="16"/>
      <c r="L25" s="7">
        <f t="shared" ref="L25" si="126">B25+G25</f>
        <v>360736.64</v>
      </c>
      <c r="M25" s="7">
        <f t="shared" ref="M25" si="127">C25+H25</f>
        <v>0</v>
      </c>
      <c r="N25" s="7">
        <f t="shared" ref="N25" si="128">D25+I25</f>
        <v>-406144.58999999997</v>
      </c>
      <c r="O25" s="7">
        <f t="shared" ref="O25" si="129">E25+J25</f>
        <v>-45407.949999999983</v>
      </c>
      <c r="P25" s="7"/>
      <c r="Q25" s="7">
        <f t="shared" ref="Q25" si="130">ROUND(O25*0.1,2)</f>
        <v>-4540.8</v>
      </c>
      <c r="R25" s="7">
        <f t="shared" ref="R25" si="131">ROUND(Q25*0.15,2)</f>
        <v>-681.12</v>
      </c>
      <c r="S25" s="7">
        <f t="shared" ref="S25" si="132">ROUND(Q25*0.85,2)</f>
        <v>-3859.68</v>
      </c>
    </row>
    <row r="26" spans="1:19" ht="15" customHeight="1" x14ac:dyDescent="0.25">
      <c r="A26" s="24">
        <f t="shared" si="12"/>
        <v>44863</v>
      </c>
      <c r="B26" s="7">
        <v>180584</v>
      </c>
      <c r="C26" s="7">
        <v>-305</v>
      </c>
      <c r="D26" s="7">
        <v>-160268.44</v>
      </c>
      <c r="E26" s="7">
        <f t="shared" ref="E26" si="133">SUM(B26:D26)</f>
        <v>20010.559999999998</v>
      </c>
      <c r="F26" s="16"/>
      <c r="G26" s="7">
        <v>53919.11</v>
      </c>
      <c r="H26" s="7">
        <v>0</v>
      </c>
      <c r="I26" s="7">
        <v>-41473.68</v>
      </c>
      <c r="J26" s="7">
        <f t="shared" ref="J26" si="134">SUM(G26:I26)</f>
        <v>12445.43</v>
      </c>
      <c r="K26" s="16"/>
      <c r="L26" s="7">
        <f t="shared" ref="L26" si="135">B26+G26</f>
        <v>234503.11</v>
      </c>
      <c r="M26" s="7">
        <f t="shared" ref="M26" si="136">C26+H26</f>
        <v>-305</v>
      </c>
      <c r="N26" s="7">
        <f t="shared" ref="N26" si="137">D26+I26</f>
        <v>-201742.12</v>
      </c>
      <c r="O26" s="7">
        <f t="shared" ref="O26" si="138">E26+J26</f>
        <v>32455.989999999998</v>
      </c>
      <c r="P26" s="7"/>
      <c r="Q26" s="7">
        <f t="shared" ref="Q26" si="139">ROUND(O26*0.1,2)</f>
        <v>3245.6</v>
      </c>
      <c r="R26" s="7">
        <f t="shared" ref="R26" si="140">ROUND(Q26*0.15,2)</f>
        <v>486.84</v>
      </c>
      <c r="S26" s="7">
        <f t="shared" ref="S26" si="141">ROUND(Q26*0.85,2)</f>
        <v>2758.76</v>
      </c>
    </row>
    <row r="27" spans="1:19" ht="15" customHeight="1" x14ac:dyDescent="0.25">
      <c r="A27" s="24">
        <f t="shared" si="12"/>
        <v>44870</v>
      </c>
      <c r="B27" s="7">
        <v>182022.40000000002</v>
      </c>
      <c r="C27" s="7">
        <v>0</v>
      </c>
      <c r="D27" s="7">
        <v>-153447.93000000002</v>
      </c>
      <c r="E27" s="7">
        <f t="shared" ref="E27" si="142">SUM(B27:D27)</f>
        <v>28574.47</v>
      </c>
      <c r="F27" s="16"/>
      <c r="G27" s="7">
        <v>52441.71</v>
      </c>
      <c r="H27" s="7">
        <v>0</v>
      </c>
      <c r="I27" s="7">
        <v>-48635.630000000005</v>
      </c>
      <c r="J27" s="7">
        <f t="shared" ref="J27" si="143">SUM(G27:I27)</f>
        <v>3806.0799999999945</v>
      </c>
      <c r="K27" s="16"/>
      <c r="L27" s="7">
        <f t="shared" ref="L27" si="144">B27+G27</f>
        <v>234464.11000000002</v>
      </c>
      <c r="M27" s="7">
        <f t="shared" ref="M27" si="145">C27+H27</f>
        <v>0</v>
      </c>
      <c r="N27" s="7">
        <f t="shared" ref="N27" si="146">D27+I27</f>
        <v>-202083.56000000003</v>
      </c>
      <c r="O27" s="7">
        <f t="shared" ref="O27" si="147">E27+J27</f>
        <v>32380.549999999996</v>
      </c>
      <c r="P27" s="7"/>
      <c r="Q27" s="7">
        <f t="shared" ref="Q27" si="148">ROUND(O27*0.1,2)</f>
        <v>3238.06</v>
      </c>
      <c r="R27" s="7">
        <f t="shared" ref="R27" si="149">ROUND(Q27*0.15,2)</f>
        <v>485.71</v>
      </c>
      <c r="S27" s="7">
        <f t="shared" ref="S27" si="150">ROUND(Q27*0.85,2)</f>
        <v>2752.35</v>
      </c>
    </row>
    <row r="28" spans="1:19" ht="15" customHeight="1" x14ac:dyDescent="0.25">
      <c r="A28" s="24">
        <f t="shared" si="12"/>
        <v>44877</v>
      </c>
      <c r="B28" s="7">
        <v>204783.2</v>
      </c>
      <c r="C28" s="7">
        <v>-279</v>
      </c>
      <c r="D28" s="7">
        <v>-163668.20000000001</v>
      </c>
      <c r="E28" s="7">
        <f t="shared" ref="E28" si="151">SUM(B28:D28)</f>
        <v>40836</v>
      </c>
      <c r="F28" s="16"/>
      <c r="G28" s="7">
        <v>66006.959999999992</v>
      </c>
      <c r="H28" s="7">
        <v>0</v>
      </c>
      <c r="I28" s="7">
        <v>-63675.85</v>
      </c>
      <c r="J28" s="7">
        <f t="shared" ref="J28" si="152">SUM(G28:I28)</f>
        <v>2331.1099999999933</v>
      </c>
      <c r="K28" s="16"/>
      <c r="L28" s="7">
        <f t="shared" ref="L28" si="153">B28+G28</f>
        <v>270790.16000000003</v>
      </c>
      <c r="M28" s="7">
        <f t="shared" ref="M28" si="154">C28+H28</f>
        <v>-279</v>
      </c>
      <c r="N28" s="7">
        <f t="shared" ref="N28" si="155">D28+I28</f>
        <v>-227344.05000000002</v>
      </c>
      <c r="O28" s="7">
        <f t="shared" ref="O28" si="156">E28+J28</f>
        <v>43167.109999999993</v>
      </c>
      <c r="P28" s="7"/>
      <c r="Q28" s="7">
        <f t="shared" ref="Q28" si="157">ROUND(O28*0.1,2)</f>
        <v>4316.71</v>
      </c>
      <c r="R28" s="7">
        <f t="shared" ref="R28" si="158">ROUND(Q28*0.15,2)</f>
        <v>647.51</v>
      </c>
      <c r="S28" s="7">
        <f t="shared" ref="S28" si="159">ROUND(Q28*0.85,2)</f>
        <v>3669.2</v>
      </c>
    </row>
    <row r="29" spans="1:19" ht="15" customHeight="1" x14ac:dyDescent="0.25">
      <c r="A29" s="24">
        <f t="shared" si="12"/>
        <v>44884</v>
      </c>
      <c r="B29" s="7">
        <v>200670.6</v>
      </c>
      <c r="C29" s="7">
        <v>-727</v>
      </c>
      <c r="D29" s="7">
        <v>-161828.56999999998</v>
      </c>
      <c r="E29" s="7">
        <f t="shared" ref="E29" si="160">SUM(B29:D29)</f>
        <v>38115.030000000028</v>
      </c>
      <c r="F29" s="16"/>
      <c r="G29" s="7">
        <v>74401.509999999995</v>
      </c>
      <c r="H29" s="7">
        <v>0</v>
      </c>
      <c r="I29" s="7">
        <v>-62808.81</v>
      </c>
      <c r="J29" s="7">
        <f t="shared" ref="J29" si="161">SUM(G29:I29)</f>
        <v>11592.699999999997</v>
      </c>
      <c r="K29" s="16"/>
      <c r="L29" s="7">
        <f t="shared" ref="L29" si="162">B29+G29</f>
        <v>275072.11</v>
      </c>
      <c r="M29" s="7">
        <f t="shared" ref="M29" si="163">C29+H29</f>
        <v>-727</v>
      </c>
      <c r="N29" s="7">
        <f t="shared" ref="N29" si="164">D29+I29</f>
        <v>-224637.37999999998</v>
      </c>
      <c r="O29" s="7">
        <f t="shared" ref="O29" si="165">E29+J29</f>
        <v>49707.730000000025</v>
      </c>
      <c r="P29" s="7"/>
      <c r="Q29" s="7">
        <f>ROUND(O29*0.1,2)-0.01</f>
        <v>4970.76</v>
      </c>
      <c r="R29" s="7">
        <f t="shared" ref="R29" si="166">ROUND(Q29*0.15,2)</f>
        <v>745.61</v>
      </c>
      <c r="S29" s="7">
        <f t="shared" ref="S29" si="167">ROUND(Q29*0.85,2)</f>
        <v>4225.1499999999996</v>
      </c>
    </row>
    <row r="30" spans="1:19" ht="15" customHeight="1" x14ac:dyDescent="0.25">
      <c r="A30" s="24">
        <f t="shared" si="12"/>
        <v>44891</v>
      </c>
      <c r="B30" s="7">
        <v>218139.5</v>
      </c>
      <c r="C30" s="7">
        <v>-250</v>
      </c>
      <c r="D30" s="7">
        <v>-212289.18999999997</v>
      </c>
      <c r="E30" s="7">
        <f t="shared" ref="E30" si="168">SUM(B30:D30)</f>
        <v>5600.3100000000268</v>
      </c>
      <c r="F30" s="16"/>
      <c r="G30" s="7">
        <v>100835.40000000001</v>
      </c>
      <c r="H30" s="7">
        <v>0</v>
      </c>
      <c r="I30" s="7">
        <v>-108658.67000000001</v>
      </c>
      <c r="J30" s="7">
        <f t="shared" ref="J30" si="169">SUM(G30:I30)</f>
        <v>-7823.2700000000041</v>
      </c>
      <c r="K30" s="16"/>
      <c r="L30" s="7">
        <f t="shared" ref="L30" si="170">B30+G30</f>
        <v>318974.90000000002</v>
      </c>
      <c r="M30" s="7">
        <f t="shared" ref="M30" si="171">C30+H30</f>
        <v>-250</v>
      </c>
      <c r="N30" s="7">
        <f t="shared" ref="N30" si="172">D30+I30</f>
        <v>-320947.86</v>
      </c>
      <c r="O30" s="7">
        <f t="shared" ref="O30" si="173">E30+J30</f>
        <v>-2222.9599999999773</v>
      </c>
      <c r="P30" s="7"/>
      <c r="Q30" s="7">
        <f t="shared" ref="Q30:Q35" si="174">ROUND(O30*0.1,2)</f>
        <v>-222.3</v>
      </c>
      <c r="R30" s="7">
        <f t="shared" ref="R30" si="175">ROUND(Q30*0.15,2)</f>
        <v>-33.35</v>
      </c>
      <c r="S30" s="7">
        <f>ROUND(Q30*0.85,2)+0.01</f>
        <v>-188.95000000000002</v>
      </c>
    </row>
    <row r="31" spans="1:19" ht="15" customHeight="1" x14ac:dyDescent="0.25">
      <c r="A31" s="24">
        <f t="shared" si="12"/>
        <v>44898</v>
      </c>
      <c r="B31" s="7">
        <v>151047.5</v>
      </c>
      <c r="C31" s="7">
        <v>-20</v>
      </c>
      <c r="D31" s="7">
        <v>-129894.78000000001</v>
      </c>
      <c r="E31" s="7">
        <f t="shared" ref="E31" si="176">SUM(B31:D31)</f>
        <v>21132.719999999987</v>
      </c>
      <c r="F31" s="16"/>
      <c r="G31" s="7">
        <v>73366.22</v>
      </c>
      <c r="H31" s="7">
        <v>0</v>
      </c>
      <c r="I31" s="7">
        <v>-60118.740000000005</v>
      </c>
      <c r="J31" s="7">
        <f t="shared" ref="J31" si="177">SUM(G31:I31)</f>
        <v>13247.479999999996</v>
      </c>
      <c r="K31" s="16"/>
      <c r="L31" s="7">
        <f t="shared" ref="L31" si="178">B31+G31</f>
        <v>224413.72</v>
      </c>
      <c r="M31" s="7">
        <f t="shared" ref="M31" si="179">C31+H31</f>
        <v>-20</v>
      </c>
      <c r="N31" s="7">
        <f t="shared" ref="N31" si="180">D31+I31</f>
        <v>-190013.52000000002</v>
      </c>
      <c r="O31" s="7">
        <f t="shared" ref="O31" si="181">E31+J31</f>
        <v>34380.199999999983</v>
      </c>
      <c r="P31" s="7"/>
      <c r="Q31" s="7">
        <f t="shared" si="174"/>
        <v>3438.02</v>
      </c>
      <c r="R31" s="7">
        <f t="shared" ref="R31" si="182">ROUND(Q31*0.15,2)</f>
        <v>515.70000000000005</v>
      </c>
      <c r="S31" s="7">
        <f t="shared" ref="S31:S36" si="183">ROUND(Q31*0.85,2)</f>
        <v>2922.32</v>
      </c>
    </row>
    <row r="32" spans="1:19" ht="15" customHeight="1" x14ac:dyDescent="0.25">
      <c r="A32" s="24">
        <f t="shared" si="12"/>
        <v>44905</v>
      </c>
      <c r="B32" s="7">
        <v>198863.30000000002</v>
      </c>
      <c r="C32" s="7">
        <v>-40</v>
      </c>
      <c r="D32" s="7">
        <v>-174354.99</v>
      </c>
      <c r="E32" s="7">
        <f t="shared" ref="E32" si="184">SUM(B32:D32)</f>
        <v>24468.310000000027</v>
      </c>
      <c r="F32" s="16"/>
      <c r="G32" s="7">
        <v>55833.38</v>
      </c>
      <c r="H32" s="7">
        <v>0</v>
      </c>
      <c r="I32" s="7">
        <v>-39327.829999999994</v>
      </c>
      <c r="J32" s="7">
        <f t="shared" ref="J32" si="185">SUM(G32:I32)</f>
        <v>16505.550000000003</v>
      </c>
      <c r="K32" s="16"/>
      <c r="L32" s="7">
        <f t="shared" ref="L32" si="186">B32+G32</f>
        <v>254696.68000000002</v>
      </c>
      <c r="M32" s="7">
        <f t="shared" ref="M32" si="187">C32+H32</f>
        <v>-40</v>
      </c>
      <c r="N32" s="7">
        <f t="shared" ref="N32" si="188">D32+I32</f>
        <v>-213682.81999999998</v>
      </c>
      <c r="O32" s="7">
        <f t="shared" ref="O32" si="189">E32+J32</f>
        <v>40973.86000000003</v>
      </c>
      <c r="P32" s="7"/>
      <c r="Q32" s="7">
        <f t="shared" si="174"/>
        <v>4097.3900000000003</v>
      </c>
      <c r="R32" s="7">
        <f t="shared" ref="R32" si="190">ROUND(Q32*0.15,2)</f>
        <v>614.61</v>
      </c>
      <c r="S32" s="7">
        <f t="shared" si="183"/>
        <v>3482.78</v>
      </c>
    </row>
    <row r="33" spans="1:19" ht="15" customHeight="1" x14ac:dyDescent="0.25">
      <c r="A33" s="24">
        <f t="shared" si="12"/>
        <v>44912</v>
      </c>
      <c r="B33" s="7">
        <v>163665.59999999998</v>
      </c>
      <c r="C33" s="7">
        <v>0</v>
      </c>
      <c r="D33" s="7">
        <v>-153609.24</v>
      </c>
      <c r="E33" s="7">
        <f t="shared" ref="E33" si="191">SUM(B33:D33)</f>
        <v>10056.359999999986</v>
      </c>
      <c r="F33" s="16"/>
      <c r="G33" s="7">
        <v>40590.719999999994</v>
      </c>
      <c r="H33" s="7">
        <v>0</v>
      </c>
      <c r="I33" s="7">
        <v>-38939.78</v>
      </c>
      <c r="J33" s="7">
        <f t="shared" ref="J33" si="192">SUM(G33:I33)</f>
        <v>1650.9399999999951</v>
      </c>
      <c r="K33" s="16"/>
      <c r="L33" s="7">
        <f t="shared" ref="L33" si="193">B33+G33</f>
        <v>204256.31999999998</v>
      </c>
      <c r="M33" s="7">
        <f t="shared" ref="M33" si="194">C33+H33</f>
        <v>0</v>
      </c>
      <c r="N33" s="7">
        <f t="shared" ref="N33" si="195">D33+I33</f>
        <v>-192549.02</v>
      </c>
      <c r="O33" s="7">
        <f t="shared" ref="O33" si="196">E33+J33</f>
        <v>11707.299999999981</v>
      </c>
      <c r="P33" s="7"/>
      <c r="Q33" s="7">
        <f t="shared" si="174"/>
        <v>1170.73</v>
      </c>
      <c r="R33" s="7">
        <f t="shared" ref="R33" si="197">ROUND(Q33*0.15,2)</f>
        <v>175.61</v>
      </c>
      <c r="S33" s="7">
        <f t="shared" si="183"/>
        <v>995.12</v>
      </c>
    </row>
    <row r="34" spans="1:19" ht="15" customHeight="1" x14ac:dyDescent="0.25">
      <c r="A34" s="24">
        <f t="shared" si="12"/>
        <v>44919</v>
      </c>
      <c r="B34" s="7">
        <v>93600.3</v>
      </c>
      <c r="C34" s="7">
        <v>0</v>
      </c>
      <c r="D34" s="7">
        <v>-104861.21999999999</v>
      </c>
      <c r="E34" s="7">
        <f t="shared" ref="E34" si="198">SUM(B34:D34)</f>
        <v>-11260.919999999984</v>
      </c>
      <c r="F34" s="16"/>
      <c r="G34" s="7">
        <v>55287.850000000006</v>
      </c>
      <c r="H34" s="7">
        <v>0</v>
      </c>
      <c r="I34" s="7">
        <v>-50233.979999999996</v>
      </c>
      <c r="J34" s="7">
        <f t="shared" ref="J34" si="199">SUM(G34:I34)</f>
        <v>5053.8700000000099</v>
      </c>
      <c r="K34" s="16"/>
      <c r="L34" s="7">
        <f t="shared" ref="L34" si="200">B34+G34</f>
        <v>148888.15000000002</v>
      </c>
      <c r="M34" s="7">
        <f t="shared" ref="M34" si="201">C34+H34</f>
        <v>0</v>
      </c>
      <c r="N34" s="7">
        <f t="shared" ref="N34" si="202">D34+I34</f>
        <v>-155095.19999999998</v>
      </c>
      <c r="O34" s="7">
        <f t="shared" ref="O34" si="203">E34+J34</f>
        <v>-6207.0499999999738</v>
      </c>
      <c r="P34" s="7"/>
      <c r="Q34" s="7">
        <f t="shared" si="174"/>
        <v>-620.70000000000005</v>
      </c>
      <c r="R34" s="7">
        <f>ROUND(Q34*0.15,2)+0.01</f>
        <v>-93.1</v>
      </c>
      <c r="S34" s="7">
        <f t="shared" si="183"/>
        <v>-527.6</v>
      </c>
    </row>
    <row r="35" spans="1:19" ht="15" customHeight="1" x14ac:dyDescent="0.25">
      <c r="A35" s="24">
        <f t="shared" si="12"/>
        <v>44926</v>
      </c>
      <c r="B35" s="7">
        <v>197024.1</v>
      </c>
      <c r="C35" s="7">
        <v>-1531</v>
      </c>
      <c r="D35" s="7">
        <v>-147718.93000000002</v>
      </c>
      <c r="E35" s="7">
        <f t="shared" ref="E35" si="204">SUM(B35:D35)</f>
        <v>47774.169999999984</v>
      </c>
      <c r="F35" s="16"/>
      <c r="G35" s="7">
        <v>37482.839999999997</v>
      </c>
      <c r="H35" s="7">
        <v>0</v>
      </c>
      <c r="I35" s="7">
        <v>-31740.400000000001</v>
      </c>
      <c r="J35" s="7">
        <f t="shared" ref="J35" si="205">SUM(G35:I35)</f>
        <v>5742.4399999999951</v>
      </c>
      <c r="K35" s="16"/>
      <c r="L35" s="7">
        <f t="shared" ref="L35" si="206">B35+G35</f>
        <v>234506.94</v>
      </c>
      <c r="M35" s="7">
        <f t="shared" ref="M35" si="207">C35+H35</f>
        <v>-1531</v>
      </c>
      <c r="N35" s="7">
        <f t="shared" ref="N35" si="208">D35+I35</f>
        <v>-179459.33000000002</v>
      </c>
      <c r="O35" s="7">
        <f t="shared" ref="O35" si="209">E35+J35</f>
        <v>53516.609999999979</v>
      </c>
      <c r="P35" s="7"/>
      <c r="Q35" s="7">
        <f t="shared" si="174"/>
        <v>5351.66</v>
      </c>
      <c r="R35" s="7">
        <f t="shared" ref="R35:R40" si="210">ROUND(Q35*0.15,2)</f>
        <v>802.75</v>
      </c>
      <c r="S35" s="7">
        <f t="shared" si="183"/>
        <v>4548.91</v>
      </c>
    </row>
    <row r="36" spans="1:19" ht="15" customHeight="1" x14ac:dyDescent="0.25">
      <c r="A36" s="24">
        <f t="shared" si="12"/>
        <v>44933</v>
      </c>
      <c r="B36" s="7">
        <v>109984</v>
      </c>
      <c r="C36" s="7">
        <v>0</v>
      </c>
      <c r="D36" s="7">
        <v>-104008.14</v>
      </c>
      <c r="E36" s="7">
        <f t="shared" ref="E36" si="211">SUM(B36:D36)</f>
        <v>5975.8600000000006</v>
      </c>
      <c r="F36" s="16"/>
      <c r="G36" s="7">
        <v>58900.159999999996</v>
      </c>
      <c r="H36" s="7">
        <v>0</v>
      </c>
      <c r="I36" s="7">
        <v>-56375.519999999997</v>
      </c>
      <c r="J36" s="7">
        <f t="shared" ref="J36" si="212">SUM(G36:I36)</f>
        <v>2524.6399999999994</v>
      </c>
      <c r="K36" s="16"/>
      <c r="L36" s="7">
        <f t="shared" ref="L36" si="213">B36+G36</f>
        <v>168884.16</v>
      </c>
      <c r="M36" s="7">
        <f t="shared" ref="M36" si="214">C36+H36</f>
        <v>0</v>
      </c>
      <c r="N36" s="7">
        <f t="shared" ref="N36" si="215">D36+I36</f>
        <v>-160383.66</v>
      </c>
      <c r="O36" s="7">
        <f t="shared" ref="O36" si="216">E36+J36</f>
        <v>8500.5</v>
      </c>
      <c r="P36" s="7"/>
      <c r="Q36" s="7">
        <f t="shared" ref="Q36" si="217">ROUND(O36*0.1,2)</f>
        <v>850.05</v>
      </c>
      <c r="R36" s="7">
        <f t="shared" si="210"/>
        <v>127.51</v>
      </c>
      <c r="S36" s="7">
        <f t="shared" si="183"/>
        <v>722.54</v>
      </c>
    </row>
    <row r="37" spans="1:19" ht="15" customHeight="1" x14ac:dyDescent="0.25">
      <c r="A37" s="24">
        <f t="shared" si="12"/>
        <v>44940</v>
      </c>
      <c r="B37" s="7">
        <v>89649</v>
      </c>
      <c r="C37" s="7">
        <v>-20</v>
      </c>
      <c r="D37" s="7">
        <v>-110752.86</v>
      </c>
      <c r="E37" s="7">
        <f t="shared" ref="E37" si="218">SUM(B37:D37)</f>
        <v>-21123.86</v>
      </c>
      <c r="F37" s="16"/>
      <c r="G37" s="7">
        <v>63441.16</v>
      </c>
      <c r="H37" s="7">
        <v>0</v>
      </c>
      <c r="I37" s="7">
        <v>-55115.7</v>
      </c>
      <c r="J37" s="7">
        <f t="shared" ref="J37" si="219">SUM(G37:I37)</f>
        <v>8325.4600000000064</v>
      </c>
      <c r="K37" s="16"/>
      <c r="L37" s="7">
        <f t="shared" ref="L37" si="220">B37+G37</f>
        <v>153090.16</v>
      </c>
      <c r="M37" s="7">
        <f t="shared" ref="M37" si="221">C37+H37</f>
        <v>-20</v>
      </c>
      <c r="N37" s="7">
        <f t="shared" ref="N37" si="222">D37+I37</f>
        <v>-165868.56</v>
      </c>
      <c r="O37" s="7">
        <f t="shared" ref="O37" si="223">E37+J37</f>
        <v>-12798.399999999994</v>
      </c>
      <c r="P37" s="7"/>
      <c r="Q37" s="7">
        <f t="shared" ref="Q37" si="224">ROUND(O37*0.1,2)</f>
        <v>-1279.8399999999999</v>
      </c>
      <c r="R37" s="7">
        <f t="shared" si="210"/>
        <v>-191.98</v>
      </c>
      <c r="S37" s="7">
        <f t="shared" ref="S37" si="225">ROUND(Q37*0.85,2)</f>
        <v>-1087.8599999999999</v>
      </c>
    </row>
    <row r="38" spans="1:19" ht="15" customHeight="1" x14ac:dyDescent="0.25">
      <c r="A38" s="24">
        <f t="shared" si="12"/>
        <v>44947</v>
      </c>
      <c r="B38" s="7">
        <v>112255.1</v>
      </c>
      <c r="C38" s="7">
        <v>0</v>
      </c>
      <c r="D38" s="7">
        <v>-98868.419999999984</v>
      </c>
      <c r="E38" s="7">
        <f t="shared" ref="E38" si="226">SUM(B38:D38)</f>
        <v>13386.680000000022</v>
      </c>
      <c r="F38" s="16"/>
      <c r="G38" s="7">
        <v>73402.540000000008</v>
      </c>
      <c r="H38" s="7">
        <v>0</v>
      </c>
      <c r="I38" s="7">
        <v>-67809.48000000001</v>
      </c>
      <c r="J38" s="7">
        <f t="shared" ref="J38" si="227">SUM(G38:I38)</f>
        <v>5593.0599999999977</v>
      </c>
      <c r="K38" s="16"/>
      <c r="L38" s="7">
        <f t="shared" ref="L38" si="228">B38+G38</f>
        <v>185657.64</v>
      </c>
      <c r="M38" s="7">
        <f t="shared" ref="M38" si="229">C38+H38</f>
        <v>0</v>
      </c>
      <c r="N38" s="7">
        <f t="shared" ref="N38" si="230">D38+I38</f>
        <v>-166677.9</v>
      </c>
      <c r="O38" s="7">
        <f t="shared" ref="O38" si="231">E38+J38</f>
        <v>18979.74000000002</v>
      </c>
      <c r="P38" s="7"/>
      <c r="Q38" s="7">
        <f t="shared" ref="Q38" si="232">ROUND(O38*0.1,2)</f>
        <v>1897.97</v>
      </c>
      <c r="R38" s="7">
        <f t="shared" si="210"/>
        <v>284.7</v>
      </c>
      <c r="S38" s="7">
        <f t="shared" ref="S38" si="233">ROUND(Q38*0.85,2)</f>
        <v>1613.27</v>
      </c>
    </row>
    <row r="39" spans="1:19" ht="15" customHeight="1" x14ac:dyDescent="0.25">
      <c r="A39" s="24">
        <f t="shared" si="12"/>
        <v>44954</v>
      </c>
      <c r="B39" s="7">
        <v>92355.3</v>
      </c>
      <c r="C39" s="7">
        <v>0</v>
      </c>
      <c r="D39" s="7">
        <v>-70700.960000000006</v>
      </c>
      <c r="E39" s="7">
        <f t="shared" ref="E39" si="234">SUM(B39:D39)</f>
        <v>21654.339999999997</v>
      </c>
      <c r="F39" s="16"/>
      <c r="G39" s="7">
        <v>62044.06</v>
      </c>
      <c r="H39" s="7">
        <v>0</v>
      </c>
      <c r="I39" s="7">
        <v>-69110.600000000006</v>
      </c>
      <c r="J39" s="7">
        <f t="shared" ref="J39" si="235">SUM(G39:I39)</f>
        <v>-7066.5400000000081</v>
      </c>
      <c r="K39" s="16"/>
      <c r="L39" s="7">
        <f t="shared" ref="L39" si="236">B39+G39</f>
        <v>154399.35999999999</v>
      </c>
      <c r="M39" s="7">
        <f t="shared" ref="M39" si="237">C39+H39</f>
        <v>0</v>
      </c>
      <c r="N39" s="7">
        <f t="shared" ref="N39" si="238">D39+I39</f>
        <v>-139811.56</v>
      </c>
      <c r="O39" s="7">
        <f t="shared" ref="O39" si="239">E39+J39</f>
        <v>14587.799999999988</v>
      </c>
      <c r="P39" s="7"/>
      <c r="Q39" s="7">
        <f t="shared" ref="Q39" si="240">ROUND(O39*0.1,2)</f>
        <v>1458.78</v>
      </c>
      <c r="R39" s="7">
        <f t="shared" si="210"/>
        <v>218.82</v>
      </c>
      <c r="S39" s="7">
        <f t="shared" ref="S39" si="241">ROUND(Q39*0.85,2)</f>
        <v>1239.96</v>
      </c>
    </row>
    <row r="40" spans="1:19" ht="15" customHeight="1" x14ac:dyDescent="0.25">
      <c r="A40" s="24">
        <f t="shared" si="12"/>
        <v>44961</v>
      </c>
      <c r="B40" s="7">
        <v>132665</v>
      </c>
      <c r="C40" s="7">
        <v>0</v>
      </c>
      <c r="D40" s="7">
        <v>-140513.81</v>
      </c>
      <c r="E40" s="7">
        <f t="shared" ref="E40" si="242">SUM(B40:D40)</f>
        <v>-7848.8099999999977</v>
      </c>
      <c r="F40" s="16"/>
      <c r="G40" s="7">
        <v>58361.789999999994</v>
      </c>
      <c r="H40" s="7">
        <v>0</v>
      </c>
      <c r="I40" s="7">
        <v>-51605.91</v>
      </c>
      <c r="J40" s="7">
        <f t="shared" ref="J40" si="243">SUM(G40:I40)</f>
        <v>6755.8799999999901</v>
      </c>
      <c r="K40" s="16"/>
      <c r="L40" s="7">
        <f t="shared" ref="L40" si="244">B40+G40</f>
        <v>191026.78999999998</v>
      </c>
      <c r="M40" s="7">
        <f t="shared" ref="M40" si="245">C40+H40</f>
        <v>0</v>
      </c>
      <c r="N40" s="7">
        <f t="shared" ref="N40" si="246">D40+I40</f>
        <v>-192119.72</v>
      </c>
      <c r="O40" s="7">
        <f t="shared" ref="O40" si="247">E40+J40</f>
        <v>-1092.9300000000076</v>
      </c>
      <c r="P40" s="7"/>
      <c r="Q40" s="7">
        <f t="shared" ref="Q40" si="248">ROUND(O40*0.1,2)</f>
        <v>-109.29</v>
      </c>
      <c r="R40" s="7">
        <f t="shared" si="210"/>
        <v>-16.39</v>
      </c>
      <c r="S40" s="7">
        <f t="shared" ref="S40" si="249">ROUND(Q40*0.85,2)</f>
        <v>-92.9</v>
      </c>
    </row>
    <row r="41" spans="1:19" ht="15" customHeight="1" x14ac:dyDescent="0.25">
      <c r="A41" s="24">
        <f t="shared" si="12"/>
        <v>44968</v>
      </c>
      <c r="B41" s="7">
        <v>150597.5</v>
      </c>
      <c r="C41" s="7">
        <v>-75</v>
      </c>
      <c r="D41" s="7">
        <v>-129889.86000000002</v>
      </c>
      <c r="E41" s="7">
        <f t="shared" ref="E41" si="250">SUM(B41:D41)</f>
        <v>20632.639999999985</v>
      </c>
      <c r="F41" s="16"/>
      <c r="G41" s="7">
        <v>49415.130000000005</v>
      </c>
      <c r="H41" s="7">
        <v>0</v>
      </c>
      <c r="I41" s="7">
        <v>-42165.85</v>
      </c>
      <c r="J41" s="7">
        <f t="shared" ref="J41" si="251">SUM(G41:I41)</f>
        <v>7249.2800000000061</v>
      </c>
      <c r="K41" s="16"/>
      <c r="L41" s="7">
        <f t="shared" ref="L41" si="252">B41+G41</f>
        <v>200012.63</v>
      </c>
      <c r="M41" s="7">
        <f t="shared" ref="M41" si="253">C41+H41</f>
        <v>-75</v>
      </c>
      <c r="N41" s="7">
        <f t="shared" ref="N41" si="254">D41+I41</f>
        <v>-172055.71000000002</v>
      </c>
      <c r="O41" s="7">
        <f t="shared" ref="O41" si="255">E41+J41</f>
        <v>27881.919999999991</v>
      </c>
      <c r="P41" s="7"/>
      <c r="Q41" s="7">
        <f t="shared" ref="Q41" si="256">ROUND(O41*0.1,2)</f>
        <v>2788.19</v>
      </c>
      <c r="R41" s="7">
        <f t="shared" ref="R41" si="257">ROUND(Q41*0.15,2)</f>
        <v>418.23</v>
      </c>
      <c r="S41" s="7">
        <f t="shared" ref="S41" si="258">ROUND(Q41*0.85,2)</f>
        <v>2369.96</v>
      </c>
    </row>
    <row r="42" spans="1:19" ht="15" customHeight="1" x14ac:dyDescent="0.25">
      <c r="A42" s="24">
        <f t="shared" si="12"/>
        <v>44975</v>
      </c>
      <c r="B42" s="7">
        <v>148685.19999999998</v>
      </c>
      <c r="C42" s="7">
        <v>-100</v>
      </c>
      <c r="D42" s="7">
        <v>-114173.54999999999</v>
      </c>
      <c r="E42" s="7">
        <f t="shared" ref="E42" si="259">SUM(B42:D42)</f>
        <v>34411.649999999994</v>
      </c>
      <c r="F42" s="16"/>
      <c r="G42" s="7">
        <v>74778.47</v>
      </c>
      <c r="H42" s="7">
        <v>0</v>
      </c>
      <c r="I42" s="7">
        <v>-77941.55</v>
      </c>
      <c r="J42" s="7">
        <f t="shared" ref="J42" si="260">SUM(G42:I42)</f>
        <v>-3163.0800000000017</v>
      </c>
      <c r="K42" s="16"/>
      <c r="L42" s="7">
        <f t="shared" ref="L42" si="261">B42+G42</f>
        <v>223463.66999999998</v>
      </c>
      <c r="M42" s="7">
        <f t="shared" ref="M42" si="262">C42+H42</f>
        <v>-100</v>
      </c>
      <c r="N42" s="7">
        <f t="shared" ref="N42" si="263">D42+I42</f>
        <v>-192115.09999999998</v>
      </c>
      <c r="O42" s="7">
        <f t="shared" ref="O42" si="264">E42+J42</f>
        <v>31248.569999999992</v>
      </c>
      <c r="P42" s="7"/>
      <c r="Q42" s="7">
        <f t="shared" ref="Q42" si="265">ROUND(O42*0.1,2)</f>
        <v>3124.86</v>
      </c>
      <c r="R42" s="7">
        <f t="shared" ref="R42" si="266">ROUND(Q42*0.15,2)</f>
        <v>468.73</v>
      </c>
      <c r="S42" s="7">
        <f t="shared" ref="S42" si="267">ROUND(Q42*0.85,2)</f>
        <v>2656.13</v>
      </c>
    </row>
    <row r="43" spans="1:19" ht="15" customHeight="1" x14ac:dyDescent="0.25">
      <c r="A43" s="24">
        <f t="shared" si="12"/>
        <v>44982</v>
      </c>
      <c r="B43" s="7">
        <v>100039.6</v>
      </c>
      <c r="C43" s="7">
        <v>0</v>
      </c>
      <c r="D43" s="7">
        <v>-101037.04000000001</v>
      </c>
      <c r="E43" s="7">
        <f t="shared" ref="E43" si="268">SUM(B43:D43)</f>
        <v>-997.44000000000233</v>
      </c>
      <c r="F43" s="16"/>
      <c r="G43" s="7">
        <v>47220</v>
      </c>
      <c r="H43" s="7">
        <v>0</v>
      </c>
      <c r="I43" s="7">
        <v>-33863.11</v>
      </c>
      <c r="J43" s="7">
        <f t="shared" ref="J43" si="269">SUM(G43:I43)</f>
        <v>13356.89</v>
      </c>
      <c r="K43" s="16"/>
      <c r="L43" s="7">
        <f t="shared" ref="L43" si="270">B43+G43</f>
        <v>147259.6</v>
      </c>
      <c r="M43" s="7">
        <f t="shared" ref="M43" si="271">C43+H43</f>
        <v>0</v>
      </c>
      <c r="N43" s="7">
        <f t="shared" ref="N43" si="272">D43+I43</f>
        <v>-134900.15000000002</v>
      </c>
      <c r="O43" s="7">
        <f t="shared" ref="O43" si="273">E43+J43</f>
        <v>12359.449999999997</v>
      </c>
      <c r="P43" s="7"/>
      <c r="Q43" s="7">
        <f t="shared" ref="Q43" si="274">ROUND(O43*0.1,2)</f>
        <v>1235.95</v>
      </c>
      <c r="R43" s="7">
        <f t="shared" ref="R43" si="275">ROUND(Q43*0.15,2)</f>
        <v>185.39</v>
      </c>
      <c r="S43" s="7">
        <f t="shared" ref="S43" si="276">ROUND(Q43*0.85,2)</f>
        <v>1050.56</v>
      </c>
    </row>
    <row r="44" spans="1:19" ht="15" customHeight="1" x14ac:dyDescent="0.25">
      <c r="A44" s="24">
        <f t="shared" si="12"/>
        <v>44989</v>
      </c>
      <c r="B44" s="7">
        <v>122014.5</v>
      </c>
      <c r="C44" s="7">
        <v>-20</v>
      </c>
      <c r="D44" s="7">
        <v>-128288.29</v>
      </c>
      <c r="E44" s="7">
        <f t="shared" ref="E44" si="277">SUM(B44:D44)</f>
        <v>-6293.7899999999936</v>
      </c>
      <c r="F44" s="16"/>
      <c r="G44" s="7">
        <v>72780.05</v>
      </c>
      <c r="H44" s="7">
        <v>0</v>
      </c>
      <c r="I44" s="7">
        <v>-60037.61</v>
      </c>
      <c r="J44" s="7">
        <f t="shared" ref="J44" si="278">SUM(G44:I44)</f>
        <v>12742.440000000002</v>
      </c>
      <c r="K44" s="16"/>
      <c r="L44" s="7">
        <f t="shared" ref="L44" si="279">B44+G44</f>
        <v>194794.55</v>
      </c>
      <c r="M44" s="7">
        <f t="shared" ref="M44" si="280">C44+H44</f>
        <v>-20</v>
      </c>
      <c r="N44" s="7">
        <f t="shared" ref="N44" si="281">D44+I44</f>
        <v>-188325.9</v>
      </c>
      <c r="O44" s="7">
        <f t="shared" ref="O44" si="282">E44+J44</f>
        <v>6448.6500000000087</v>
      </c>
      <c r="P44" s="7"/>
      <c r="Q44" s="7">
        <f t="shared" ref="Q44" si="283">ROUND(O44*0.1,2)</f>
        <v>644.87</v>
      </c>
      <c r="R44" s="7">
        <f t="shared" ref="R44" si="284">ROUND(Q44*0.15,2)</f>
        <v>96.73</v>
      </c>
      <c r="S44" s="7">
        <f t="shared" ref="S44" si="285">ROUND(Q44*0.85,2)</f>
        <v>548.14</v>
      </c>
    </row>
    <row r="45" spans="1:19" ht="15" customHeight="1" x14ac:dyDescent="0.25">
      <c r="A45" s="24">
        <f t="shared" si="12"/>
        <v>44996</v>
      </c>
      <c r="B45" s="7">
        <v>134338.5</v>
      </c>
      <c r="C45" s="7">
        <v>-200</v>
      </c>
      <c r="D45" s="7">
        <v>-123323.43999999999</v>
      </c>
      <c r="E45" s="7">
        <f t="shared" ref="E45" si="286">SUM(B45:D45)</f>
        <v>10815.060000000012</v>
      </c>
      <c r="F45" s="16"/>
      <c r="G45" s="7">
        <v>103272.8</v>
      </c>
      <c r="H45" s="7">
        <v>-1917.21</v>
      </c>
      <c r="I45" s="7">
        <v>-85189.180000000008</v>
      </c>
      <c r="J45" s="7">
        <f t="shared" ref="J45" si="287">SUM(G45:I45)</f>
        <v>16166.409999999989</v>
      </c>
      <c r="K45" s="16"/>
      <c r="L45" s="7">
        <f t="shared" ref="L45" si="288">B45+G45</f>
        <v>237611.3</v>
      </c>
      <c r="M45" s="7">
        <f t="shared" ref="M45" si="289">C45+H45</f>
        <v>-2117.21</v>
      </c>
      <c r="N45" s="7">
        <f t="shared" ref="N45" si="290">D45+I45</f>
        <v>-208512.62</v>
      </c>
      <c r="O45" s="7">
        <f t="shared" ref="O45" si="291">E45+J45</f>
        <v>26981.47</v>
      </c>
      <c r="P45" s="7"/>
      <c r="Q45" s="7">
        <f t="shared" ref="Q45" si="292">ROUND(O45*0.1,2)</f>
        <v>2698.15</v>
      </c>
      <c r="R45" s="7">
        <f t="shared" ref="R45" si="293">ROUND(Q45*0.15,2)</f>
        <v>404.72</v>
      </c>
      <c r="S45" s="7">
        <f t="shared" ref="S45" si="294">ROUND(Q45*0.85,2)</f>
        <v>2293.4299999999998</v>
      </c>
    </row>
    <row r="46" spans="1:19" ht="15" customHeight="1" x14ac:dyDescent="0.25">
      <c r="A46" s="24">
        <f t="shared" si="12"/>
        <v>45003</v>
      </c>
      <c r="B46" s="7">
        <v>174263</v>
      </c>
      <c r="C46" s="7">
        <v>-900</v>
      </c>
      <c r="D46" s="7">
        <v>-115411.88000000002</v>
      </c>
      <c r="E46" s="7">
        <f t="shared" ref="E46" si="295">SUM(B46:D46)</f>
        <v>57951.119999999981</v>
      </c>
      <c r="F46" s="16"/>
      <c r="G46" s="7">
        <v>77142.48000000001</v>
      </c>
      <c r="H46" s="7">
        <v>0</v>
      </c>
      <c r="I46" s="7">
        <v>-66436.92</v>
      </c>
      <c r="J46" s="7">
        <f t="shared" ref="J46" si="296">SUM(G46:I46)</f>
        <v>10705.560000000012</v>
      </c>
      <c r="K46" s="16"/>
      <c r="L46" s="7">
        <f t="shared" ref="L46" si="297">B46+G46</f>
        <v>251405.48</v>
      </c>
      <c r="M46" s="7">
        <f t="shared" ref="M46" si="298">C46+H46</f>
        <v>-900</v>
      </c>
      <c r="N46" s="7">
        <f t="shared" ref="N46" si="299">D46+I46</f>
        <v>-181848.80000000002</v>
      </c>
      <c r="O46" s="7">
        <f t="shared" ref="O46" si="300">E46+J46</f>
        <v>68656.679999999993</v>
      </c>
      <c r="P46" s="7"/>
      <c r="Q46" s="7">
        <f t="shared" ref="Q46" si="301">ROUND(O46*0.1,2)</f>
        <v>6865.67</v>
      </c>
      <c r="R46" s="7">
        <f t="shared" ref="R46" si="302">ROUND(Q46*0.15,2)</f>
        <v>1029.8499999999999</v>
      </c>
      <c r="S46" s="7">
        <f t="shared" ref="S46" si="303">ROUND(Q46*0.85,2)</f>
        <v>5835.82</v>
      </c>
    </row>
    <row r="47" spans="1:19" ht="15" customHeight="1" x14ac:dyDescent="0.25">
      <c r="A47" s="24">
        <f t="shared" si="12"/>
        <v>45010</v>
      </c>
      <c r="B47" s="7">
        <v>103922.2</v>
      </c>
      <c r="C47" s="7">
        <v>-65</v>
      </c>
      <c r="D47" s="7">
        <v>-89837.989999999991</v>
      </c>
      <c r="E47" s="7">
        <f t="shared" ref="E47" si="304">SUM(B47:D47)</f>
        <v>14019.210000000006</v>
      </c>
      <c r="F47" s="16"/>
      <c r="G47" s="7">
        <v>46143.380000000005</v>
      </c>
      <c r="H47" s="7">
        <v>0</v>
      </c>
      <c r="I47" s="7">
        <v>-48651.98</v>
      </c>
      <c r="J47" s="7">
        <f t="shared" ref="J47" si="305">SUM(G47:I47)</f>
        <v>-2508.5999999999985</v>
      </c>
      <c r="K47" s="16"/>
      <c r="L47" s="7">
        <f t="shared" ref="L47" si="306">B47+G47</f>
        <v>150065.58000000002</v>
      </c>
      <c r="M47" s="7">
        <f t="shared" ref="M47" si="307">C47+H47</f>
        <v>-65</v>
      </c>
      <c r="N47" s="7">
        <f t="shared" ref="N47" si="308">D47+I47</f>
        <v>-138489.97</v>
      </c>
      <c r="O47" s="7">
        <f t="shared" ref="O47" si="309">E47+J47</f>
        <v>11510.610000000008</v>
      </c>
      <c r="P47" s="7"/>
      <c r="Q47" s="7">
        <f t="shared" ref="Q47" si="310">ROUND(O47*0.1,2)</f>
        <v>1151.06</v>
      </c>
      <c r="R47" s="7">
        <f t="shared" ref="R47" si="311">ROUND(Q47*0.15,2)</f>
        <v>172.66</v>
      </c>
      <c r="S47" s="7">
        <f t="shared" ref="S47" si="312">ROUND(Q47*0.85,2)</f>
        <v>978.4</v>
      </c>
    </row>
    <row r="48" spans="1:19" ht="15" customHeight="1" x14ac:dyDescent="0.25">
      <c r="A48" s="24">
        <f t="shared" si="12"/>
        <v>45017</v>
      </c>
      <c r="B48" s="7">
        <v>67102.100000000006</v>
      </c>
      <c r="C48" s="7">
        <v>0</v>
      </c>
      <c r="D48" s="7">
        <v>-46225.919999999998</v>
      </c>
      <c r="E48" s="7">
        <f t="shared" ref="E48" si="313">SUM(B48:D48)</f>
        <v>20876.180000000008</v>
      </c>
      <c r="F48" s="16"/>
      <c r="G48" s="7">
        <v>31297.4</v>
      </c>
      <c r="H48" s="7">
        <v>0</v>
      </c>
      <c r="I48" s="7">
        <v>-23923.58</v>
      </c>
      <c r="J48" s="7">
        <f t="shared" ref="J48" si="314">SUM(G48:I48)</f>
        <v>7373.82</v>
      </c>
      <c r="K48" s="16"/>
      <c r="L48" s="7">
        <f t="shared" ref="L48" si="315">B48+G48</f>
        <v>98399.5</v>
      </c>
      <c r="M48" s="7">
        <f t="shared" ref="M48" si="316">C48+H48</f>
        <v>0</v>
      </c>
      <c r="N48" s="7">
        <f t="shared" ref="N48" si="317">D48+I48</f>
        <v>-70149.5</v>
      </c>
      <c r="O48" s="7">
        <f t="shared" ref="O48" si="318">E48+J48</f>
        <v>28250.000000000007</v>
      </c>
      <c r="P48" s="7"/>
      <c r="Q48" s="7">
        <f t="shared" ref="Q48" si="319">ROUND(O48*0.1,2)</f>
        <v>2825</v>
      </c>
      <c r="R48" s="7">
        <f t="shared" ref="R48" si="320">ROUND(Q48*0.15,2)</f>
        <v>423.75</v>
      </c>
      <c r="S48" s="7">
        <f t="shared" ref="S48" si="321">ROUND(Q48*0.85,2)</f>
        <v>2401.25</v>
      </c>
    </row>
    <row r="49" spans="1:19" ht="15" customHeight="1" x14ac:dyDescent="0.25">
      <c r="A49" s="24">
        <f t="shared" si="12"/>
        <v>45024</v>
      </c>
      <c r="B49" s="7">
        <v>75156.600000000006</v>
      </c>
      <c r="C49" s="7">
        <v>0</v>
      </c>
      <c r="D49" s="7">
        <v>-72053.12000000001</v>
      </c>
      <c r="E49" s="7">
        <f t="shared" ref="E49" si="322">SUM(B49:D49)</f>
        <v>3103.4799999999959</v>
      </c>
      <c r="F49" s="16"/>
      <c r="G49" s="7">
        <v>32721.019999999997</v>
      </c>
      <c r="H49" s="7">
        <v>0</v>
      </c>
      <c r="I49" s="7">
        <v>-35899.839999999997</v>
      </c>
      <c r="J49" s="7">
        <f t="shared" ref="J49" si="323">SUM(G49:I49)</f>
        <v>-3178.8199999999997</v>
      </c>
      <c r="K49" s="16"/>
      <c r="L49" s="7">
        <f t="shared" ref="L49" si="324">B49+G49</f>
        <v>107877.62</v>
      </c>
      <c r="M49" s="7">
        <f t="shared" ref="M49" si="325">C49+H49</f>
        <v>0</v>
      </c>
      <c r="N49" s="7">
        <f t="shared" ref="N49" si="326">D49+I49</f>
        <v>-107952.96000000001</v>
      </c>
      <c r="O49" s="7">
        <f t="shared" ref="O49" si="327">E49+J49</f>
        <v>-75.340000000003783</v>
      </c>
      <c r="P49" s="7"/>
      <c r="Q49" s="7">
        <f t="shared" ref="Q49" si="328">ROUND(O49*0.1,2)</f>
        <v>-7.53</v>
      </c>
      <c r="R49" s="7">
        <f t="shared" ref="R49" si="329">ROUND(Q49*0.15,2)</f>
        <v>-1.1299999999999999</v>
      </c>
      <c r="S49" s="7">
        <f t="shared" ref="S49" si="330">ROUND(Q49*0.85,2)</f>
        <v>-6.4</v>
      </c>
    </row>
    <row r="50" spans="1:19" ht="15" customHeight="1" x14ac:dyDescent="0.25">
      <c r="A50" s="24">
        <f t="shared" si="12"/>
        <v>45031</v>
      </c>
      <c r="B50" s="7">
        <v>39426.199999999997</v>
      </c>
      <c r="C50" s="7">
        <v>-12</v>
      </c>
      <c r="D50" s="7">
        <v>-43032.709999999992</v>
      </c>
      <c r="E50" s="7">
        <f t="shared" ref="E50" si="331">SUM(B50:D50)</f>
        <v>-3618.5099999999948</v>
      </c>
      <c r="F50" s="16"/>
      <c r="G50" s="7">
        <v>27062.980000000003</v>
      </c>
      <c r="H50" s="7">
        <v>0</v>
      </c>
      <c r="I50" s="7">
        <v>-15983.07</v>
      </c>
      <c r="J50" s="7">
        <f t="shared" ref="J50" si="332">SUM(G50:I50)</f>
        <v>11079.910000000003</v>
      </c>
      <c r="K50" s="16"/>
      <c r="L50" s="7">
        <f t="shared" ref="L50" si="333">B50+G50</f>
        <v>66489.179999999993</v>
      </c>
      <c r="M50" s="7">
        <f t="shared" ref="M50" si="334">C50+H50</f>
        <v>-12</v>
      </c>
      <c r="N50" s="7">
        <f t="shared" ref="N50" si="335">D50+I50</f>
        <v>-59015.779999999992</v>
      </c>
      <c r="O50" s="7">
        <f t="shared" ref="O50" si="336">E50+J50</f>
        <v>7461.4000000000087</v>
      </c>
      <c r="P50" s="7"/>
      <c r="Q50" s="7">
        <f t="shared" ref="Q50" si="337">ROUND(O50*0.1,2)</f>
        <v>746.14</v>
      </c>
      <c r="R50" s="7">
        <f t="shared" ref="R50" si="338">ROUND(Q50*0.15,2)</f>
        <v>111.92</v>
      </c>
      <c r="S50" s="7">
        <f t="shared" ref="S50" si="339">ROUND(Q50*0.85,2)</f>
        <v>634.22</v>
      </c>
    </row>
    <row r="51" spans="1:19" ht="15" customHeight="1" x14ac:dyDescent="0.25">
      <c r="A51" s="24">
        <f t="shared" si="12"/>
        <v>45038</v>
      </c>
      <c r="B51" s="7">
        <v>101644.5</v>
      </c>
      <c r="C51" s="7">
        <v>0</v>
      </c>
      <c r="D51" s="7">
        <v>-101799.72</v>
      </c>
      <c r="E51" s="7">
        <f t="shared" ref="E51" si="340">SUM(B51:D51)</f>
        <v>-155.22000000000116</v>
      </c>
      <c r="F51" s="16"/>
      <c r="G51" s="7">
        <v>33559.08</v>
      </c>
      <c r="H51" s="7">
        <v>0</v>
      </c>
      <c r="I51" s="7">
        <v>-23248.13</v>
      </c>
      <c r="J51" s="7">
        <f t="shared" ref="J51" si="341">SUM(G51:I51)</f>
        <v>10310.950000000001</v>
      </c>
      <c r="K51" s="16"/>
      <c r="L51" s="7">
        <f t="shared" ref="L51" si="342">B51+G51</f>
        <v>135203.58000000002</v>
      </c>
      <c r="M51" s="7">
        <f t="shared" ref="M51" si="343">C51+H51</f>
        <v>0</v>
      </c>
      <c r="N51" s="7">
        <f t="shared" ref="N51" si="344">D51+I51</f>
        <v>-125047.85</v>
      </c>
      <c r="O51" s="7">
        <f t="shared" ref="O51" si="345">E51+J51</f>
        <v>10155.73</v>
      </c>
      <c r="P51" s="7"/>
      <c r="Q51" s="7">
        <f t="shared" ref="Q51" si="346">ROUND(O51*0.1,2)</f>
        <v>1015.57</v>
      </c>
      <c r="R51" s="7">
        <f t="shared" ref="R51" si="347">ROUND(Q51*0.15,2)</f>
        <v>152.34</v>
      </c>
      <c r="S51" s="7">
        <f t="shared" ref="S51" si="348">ROUND(Q51*0.85,2)</f>
        <v>863.23</v>
      </c>
    </row>
    <row r="52" spans="1:19" ht="15" customHeight="1" x14ac:dyDescent="0.25">
      <c r="A52" s="24">
        <f t="shared" si="12"/>
        <v>45045</v>
      </c>
      <c r="B52" s="7">
        <v>79981.7</v>
      </c>
      <c r="C52" s="7">
        <v>0</v>
      </c>
      <c r="D52" s="7">
        <v>-87653.909999999989</v>
      </c>
      <c r="E52" s="7">
        <f t="shared" ref="E52" si="349">SUM(B52:D52)</f>
        <v>-7672.2099999999919</v>
      </c>
      <c r="F52" s="16"/>
      <c r="G52" s="7">
        <v>42185.189999999995</v>
      </c>
      <c r="H52" s="7">
        <v>0</v>
      </c>
      <c r="I52" s="7">
        <v>-40492.720000000001</v>
      </c>
      <c r="J52" s="7">
        <f t="shared" ref="J52" si="350">SUM(G52:I52)</f>
        <v>1692.4699999999939</v>
      </c>
      <c r="K52" s="16"/>
      <c r="L52" s="7">
        <f t="shared" ref="L52" si="351">B52+G52</f>
        <v>122166.88999999998</v>
      </c>
      <c r="M52" s="7">
        <f t="shared" ref="M52" si="352">C52+H52</f>
        <v>0</v>
      </c>
      <c r="N52" s="7">
        <f t="shared" ref="N52" si="353">D52+I52</f>
        <v>-128146.62999999999</v>
      </c>
      <c r="O52" s="7">
        <f t="shared" ref="O52" si="354">E52+J52</f>
        <v>-5979.739999999998</v>
      </c>
      <c r="P52" s="7"/>
      <c r="Q52" s="7">
        <f t="shared" ref="Q52" si="355">ROUND(O52*0.1,2)</f>
        <v>-597.97</v>
      </c>
      <c r="R52" s="7">
        <f t="shared" ref="R52" si="356">ROUND(Q52*0.15,2)</f>
        <v>-89.7</v>
      </c>
      <c r="S52" s="7">
        <f t="shared" ref="S52" si="357">ROUND(Q52*0.85,2)</f>
        <v>-508.27</v>
      </c>
    </row>
    <row r="53" spans="1:19" ht="15" customHeight="1" x14ac:dyDescent="0.25">
      <c r="A53" s="24">
        <f t="shared" si="12"/>
        <v>45052</v>
      </c>
      <c r="B53" s="7">
        <v>62103.199999999997</v>
      </c>
      <c r="C53" s="7">
        <v>-131</v>
      </c>
      <c r="D53" s="7">
        <v>-56012.34</v>
      </c>
      <c r="E53" s="7">
        <f t="shared" ref="E53" si="358">SUM(B53:D53)</f>
        <v>5959.8600000000006</v>
      </c>
      <c r="F53" s="16"/>
      <c r="G53" s="7">
        <v>44800.719999999994</v>
      </c>
      <c r="H53" s="7">
        <v>0</v>
      </c>
      <c r="I53" s="7">
        <v>-32680.019999999997</v>
      </c>
      <c r="J53" s="7">
        <f t="shared" ref="J53" si="359">SUM(G53:I53)</f>
        <v>12120.699999999997</v>
      </c>
      <c r="K53" s="16"/>
      <c r="L53" s="7">
        <f t="shared" ref="L53" si="360">B53+G53</f>
        <v>106903.91999999998</v>
      </c>
      <c r="M53" s="7">
        <f t="shared" ref="M53" si="361">C53+H53</f>
        <v>-131</v>
      </c>
      <c r="N53" s="7">
        <f t="shared" ref="N53" si="362">D53+I53</f>
        <v>-88692.359999999986</v>
      </c>
      <c r="O53" s="7">
        <f t="shared" ref="O53" si="363">E53+J53</f>
        <v>18080.559999999998</v>
      </c>
      <c r="P53" s="7"/>
      <c r="Q53" s="7">
        <f>ROUND(O53*0.1,2)+0.01</f>
        <v>1808.07</v>
      </c>
      <c r="R53" s="7">
        <f t="shared" ref="R53" si="364">ROUND(Q53*0.15,2)</f>
        <v>271.20999999999998</v>
      </c>
      <c r="S53" s="7">
        <f t="shared" ref="S53" si="365">ROUND(Q53*0.85,2)</f>
        <v>1536.86</v>
      </c>
    </row>
    <row r="54" spans="1:19" ht="15" customHeight="1" x14ac:dyDescent="0.25">
      <c r="A54" s="24">
        <f t="shared" si="12"/>
        <v>45059</v>
      </c>
      <c r="B54" s="7">
        <v>61400.1</v>
      </c>
      <c r="C54" s="7">
        <v>0</v>
      </c>
      <c r="D54" s="7">
        <v>-46875.609999999993</v>
      </c>
      <c r="E54" s="7">
        <f t="shared" ref="E54" si="366">SUM(B54:D54)</f>
        <v>14524.490000000005</v>
      </c>
      <c r="F54" s="16"/>
      <c r="G54" s="7">
        <v>30377.84</v>
      </c>
      <c r="H54" s="7">
        <v>0</v>
      </c>
      <c r="I54" s="7">
        <v>-21130.51</v>
      </c>
      <c r="J54" s="7">
        <f t="shared" ref="J54" si="367">SUM(G54:I54)</f>
        <v>9247.3300000000017</v>
      </c>
      <c r="K54" s="16"/>
      <c r="L54" s="7">
        <f t="shared" ref="L54" si="368">B54+G54</f>
        <v>91777.94</v>
      </c>
      <c r="M54" s="7">
        <f t="shared" ref="M54" si="369">C54+H54</f>
        <v>0</v>
      </c>
      <c r="N54" s="7">
        <f t="shared" ref="N54" si="370">D54+I54</f>
        <v>-68006.12</v>
      </c>
      <c r="O54" s="7">
        <f t="shared" ref="O54" si="371">E54+J54</f>
        <v>23771.820000000007</v>
      </c>
      <c r="P54" s="7"/>
      <c r="Q54" s="7">
        <f>ROUND(O54*0.1,2)-0.01</f>
        <v>2377.1699999999996</v>
      </c>
      <c r="R54" s="7">
        <f t="shared" ref="R54" si="372">ROUND(Q54*0.15,2)</f>
        <v>356.58</v>
      </c>
      <c r="S54" s="7">
        <f t="shared" ref="S54" si="373">ROUND(Q54*0.85,2)</f>
        <v>2020.59</v>
      </c>
    </row>
    <row r="55" spans="1:19" ht="15" customHeight="1" x14ac:dyDescent="0.25">
      <c r="A55" s="24">
        <f t="shared" si="12"/>
        <v>45066</v>
      </c>
      <c r="B55" s="7">
        <v>80777.100000000006</v>
      </c>
      <c r="C55" s="7">
        <v>0</v>
      </c>
      <c r="D55" s="7">
        <v>-80103.08</v>
      </c>
      <c r="E55" s="7">
        <f t="shared" ref="E55" si="374">SUM(B55:D55)</f>
        <v>674.02000000000407</v>
      </c>
      <c r="F55" s="16"/>
      <c r="G55" s="7">
        <v>24484.61</v>
      </c>
      <c r="H55" s="7">
        <v>0</v>
      </c>
      <c r="I55" s="7">
        <v>-19901.669999999998</v>
      </c>
      <c r="J55" s="7">
        <f t="shared" ref="J55" si="375">SUM(G55:I55)</f>
        <v>4582.9400000000023</v>
      </c>
      <c r="K55" s="16"/>
      <c r="L55" s="7">
        <f t="shared" ref="L55" si="376">B55+G55</f>
        <v>105261.71</v>
      </c>
      <c r="M55" s="7">
        <f t="shared" ref="M55" si="377">C55+H55</f>
        <v>0</v>
      </c>
      <c r="N55" s="7">
        <f t="shared" ref="N55" si="378">D55+I55</f>
        <v>-100004.75</v>
      </c>
      <c r="O55" s="7">
        <f t="shared" ref="O55" si="379">E55+J55</f>
        <v>5256.9600000000064</v>
      </c>
      <c r="P55" s="7"/>
      <c r="Q55" s="7">
        <f t="shared" ref="Q55:Q60" si="380">ROUND(O55*0.1,2)</f>
        <v>525.70000000000005</v>
      </c>
      <c r="R55" s="7">
        <f>ROUND(Q55*0.15,2)-0.01</f>
        <v>78.849999999999994</v>
      </c>
      <c r="S55" s="7">
        <f t="shared" ref="S55" si="381">ROUND(Q55*0.85,2)</f>
        <v>446.85</v>
      </c>
    </row>
    <row r="56" spans="1:19" ht="15" customHeight="1" x14ac:dyDescent="0.25">
      <c r="A56" s="24">
        <f t="shared" si="12"/>
        <v>45073</v>
      </c>
      <c r="B56" s="7">
        <v>43305.4</v>
      </c>
      <c r="C56" s="7">
        <v>-10</v>
      </c>
      <c r="D56" s="7">
        <v>-43793.279999999999</v>
      </c>
      <c r="E56" s="7">
        <f t="shared" ref="E56" si="382">SUM(B56:D56)</f>
        <v>-497.87999999999738</v>
      </c>
      <c r="F56" s="16"/>
      <c r="G56" s="7">
        <v>22801.149999999998</v>
      </c>
      <c r="H56" s="7">
        <v>0</v>
      </c>
      <c r="I56" s="7">
        <v>-15456.050000000001</v>
      </c>
      <c r="J56" s="7">
        <f t="shared" ref="J56" si="383">SUM(G56:I56)</f>
        <v>7345.0999999999967</v>
      </c>
      <c r="K56" s="16"/>
      <c r="L56" s="7">
        <f t="shared" ref="L56" si="384">B56+G56</f>
        <v>66106.55</v>
      </c>
      <c r="M56" s="7">
        <f t="shared" ref="M56" si="385">C56+H56</f>
        <v>-10</v>
      </c>
      <c r="N56" s="7">
        <f t="shared" ref="N56" si="386">D56+I56</f>
        <v>-59249.33</v>
      </c>
      <c r="O56" s="7">
        <f t="shared" ref="O56" si="387">E56+J56</f>
        <v>6847.2199999999993</v>
      </c>
      <c r="P56" s="7"/>
      <c r="Q56" s="7">
        <f t="shared" si="380"/>
        <v>684.72</v>
      </c>
      <c r="R56" s="7">
        <f t="shared" ref="R56:R61" si="388">ROUND(Q56*0.15,2)</f>
        <v>102.71</v>
      </c>
      <c r="S56" s="7">
        <f t="shared" ref="S56" si="389">ROUND(Q56*0.85,2)</f>
        <v>582.01</v>
      </c>
    </row>
    <row r="57" spans="1:19" ht="15" customHeight="1" x14ac:dyDescent="0.25">
      <c r="A57" s="24">
        <f t="shared" si="12"/>
        <v>45080</v>
      </c>
      <c r="B57" s="7">
        <v>48006.3</v>
      </c>
      <c r="C57" s="7">
        <v>-70</v>
      </c>
      <c r="D57" s="7">
        <v>-50342.67</v>
      </c>
      <c r="E57" s="7">
        <f t="shared" ref="E57" si="390">SUM(B57:D57)</f>
        <v>-2406.3699999999953</v>
      </c>
      <c r="F57" s="16"/>
      <c r="G57" s="7">
        <v>21454.220000000005</v>
      </c>
      <c r="H57" s="7">
        <v>0</v>
      </c>
      <c r="I57" s="7">
        <v>-23572.14</v>
      </c>
      <c r="J57" s="7">
        <f t="shared" ref="J57" si="391">SUM(G57:I57)</f>
        <v>-2117.9199999999946</v>
      </c>
      <c r="K57" s="16"/>
      <c r="L57" s="7">
        <f t="shared" ref="L57" si="392">B57+G57</f>
        <v>69460.52</v>
      </c>
      <c r="M57" s="7">
        <f t="shared" ref="M57" si="393">C57+H57</f>
        <v>-70</v>
      </c>
      <c r="N57" s="7">
        <f t="shared" ref="N57" si="394">D57+I57</f>
        <v>-73914.81</v>
      </c>
      <c r="O57" s="7">
        <f t="shared" ref="O57" si="395">E57+J57</f>
        <v>-4524.28999999999</v>
      </c>
      <c r="P57" s="7"/>
      <c r="Q57" s="7">
        <f t="shared" si="380"/>
        <v>-452.43</v>
      </c>
      <c r="R57" s="7">
        <f t="shared" si="388"/>
        <v>-67.86</v>
      </c>
      <c r="S57" s="7">
        <f t="shared" ref="S57" si="396">ROUND(Q57*0.85,2)</f>
        <v>-384.57</v>
      </c>
    </row>
    <row r="58" spans="1:19" ht="15" customHeight="1" x14ac:dyDescent="0.25">
      <c r="A58" s="24">
        <f t="shared" si="12"/>
        <v>45087</v>
      </c>
      <c r="B58" s="7">
        <v>76182.5</v>
      </c>
      <c r="C58" s="7">
        <v>0</v>
      </c>
      <c r="D58" s="7">
        <v>-90301.299999999988</v>
      </c>
      <c r="E58" s="7">
        <f t="shared" ref="E58" si="397">SUM(B58:D58)</f>
        <v>-14118.799999999988</v>
      </c>
      <c r="F58" s="16"/>
      <c r="G58" s="7">
        <v>33576.340000000004</v>
      </c>
      <c r="H58" s="7">
        <v>0</v>
      </c>
      <c r="I58" s="7">
        <v>-32632.920000000002</v>
      </c>
      <c r="J58" s="7">
        <f t="shared" ref="J58" si="398">SUM(G58:I58)</f>
        <v>943.42000000000189</v>
      </c>
      <c r="K58" s="16"/>
      <c r="L58" s="7">
        <f t="shared" ref="L58" si="399">B58+G58</f>
        <v>109758.84</v>
      </c>
      <c r="M58" s="7">
        <f t="shared" ref="M58" si="400">C58+H58</f>
        <v>0</v>
      </c>
      <c r="N58" s="7">
        <f t="shared" ref="N58" si="401">D58+I58</f>
        <v>-122934.21999999999</v>
      </c>
      <c r="O58" s="7">
        <f t="shared" ref="O58" si="402">E58+J58</f>
        <v>-13175.379999999986</v>
      </c>
      <c r="P58" s="7"/>
      <c r="Q58" s="7">
        <f t="shared" si="380"/>
        <v>-1317.54</v>
      </c>
      <c r="R58" s="7">
        <f t="shared" si="388"/>
        <v>-197.63</v>
      </c>
      <c r="S58" s="7">
        <f t="shared" ref="S58" si="403">ROUND(Q58*0.85,2)</f>
        <v>-1119.9100000000001</v>
      </c>
    </row>
    <row r="59" spans="1:19" ht="15" customHeight="1" x14ac:dyDescent="0.25">
      <c r="A59" s="24">
        <f t="shared" si="12"/>
        <v>45094</v>
      </c>
      <c r="B59" s="7">
        <v>53517</v>
      </c>
      <c r="C59" s="7">
        <v>-1000</v>
      </c>
      <c r="D59" s="7">
        <v>-37037.49</v>
      </c>
      <c r="E59" s="7">
        <f t="shared" ref="E59" si="404">SUM(B59:D59)</f>
        <v>15479.510000000002</v>
      </c>
      <c r="F59" s="16"/>
      <c r="G59" s="7">
        <v>41549.31</v>
      </c>
      <c r="H59" s="7">
        <v>0</v>
      </c>
      <c r="I59" s="7">
        <v>-36370.269999999997</v>
      </c>
      <c r="J59" s="7">
        <f t="shared" ref="J59" si="405">SUM(G59:I59)</f>
        <v>5179.0400000000009</v>
      </c>
      <c r="K59" s="16"/>
      <c r="L59" s="7">
        <f t="shared" ref="L59" si="406">B59+G59</f>
        <v>95066.31</v>
      </c>
      <c r="M59" s="7">
        <f t="shared" ref="M59" si="407">C59+H59</f>
        <v>-1000</v>
      </c>
      <c r="N59" s="7">
        <f t="shared" ref="N59" si="408">D59+I59</f>
        <v>-73407.759999999995</v>
      </c>
      <c r="O59" s="7">
        <f t="shared" ref="O59" si="409">E59+J59</f>
        <v>20658.550000000003</v>
      </c>
      <c r="P59" s="7"/>
      <c r="Q59" s="7">
        <f t="shared" si="380"/>
        <v>2065.86</v>
      </c>
      <c r="R59" s="7">
        <f t="shared" si="388"/>
        <v>309.88</v>
      </c>
      <c r="S59" s="7">
        <f t="shared" ref="S59" si="410">ROUND(Q59*0.85,2)</f>
        <v>1755.98</v>
      </c>
    </row>
    <row r="60" spans="1:19" ht="15" customHeight="1" x14ac:dyDescent="0.25">
      <c r="A60" s="24">
        <f t="shared" si="12"/>
        <v>45101</v>
      </c>
      <c r="B60" s="7">
        <v>50666.8</v>
      </c>
      <c r="C60" s="7">
        <v>0</v>
      </c>
      <c r="D60" s="7">
        <v>-53743.87999999999</v>
      </c>
      <c r="E60" s="7">
        <f t="shared" ref="E60" si="411">SUM(B60:D60)</f>
        <v>-3077.0799999999872</v>
      </c>
      <c r="F60" s="16"/>
      <c r="G60" s="7">
        <v>6589.32</v>
      </c>
      <c r="H60" s="7">
        <v>0</v>
      </c>
      <c r="I60" s="7">
        <v>-5530.67</v>
      </c>
      <c r="J60" s="7">
        <f t="shared" ref="J60" si="412">SUM(G60:I60)</f>
        <v>1058.6499999999996</v>
      </c>
      <c r="K60" s="16"/>
      <c r="L60" s="7">
        <f t="shared" ref="L60" si="413">B60+G60</f>
        <v>57256.12</v>
      </c>
      <c r="M60" s="7">
        <f t="shared" ref="M60" si="414">C60+H60</f>
        <v>0</v>
      </c>
      <c r="N60" s="7">
        <f t="shared" ref="N60" si="415">D60+I60</f>
        <v>-59274.549999999988</v>
      </c>
      <c r="O60" s="7">
        <f t="shared" ref="O60" si="416">E60+J60</f>
        <v>-2018.4299999999876</v>
      </c>
      <c r="P60" s="7"/>
      <c r="Q60" s="7">
        <f t="shared" si="380"/>
        <v>-201.84</v>
      </c>
      <c r="R60" s="7">
        <f t="shared" si="388"/>
        <v>-30.28</v>
      </c>
      <c r="S60" s="7">
        <f t="shared" ref="S60" si="417">ROUND(Q60*0.85,2)</f>
        <v>-171.56</v>
      </c>
    </row>
    <row r="61" spans="1:19" ht="15" customHeight="1" x14ac:dyDescent="0.25">
      <c r="A61" s="32" t="s">
        <v>29</v>
      </c>
      <c r="B61" s="7">
        <v>35850.1</v>
      </c>
      <c r="C61" s="7">
        <v>-500</v>
      </c>
      <c r="D61" s="7">
        <v>-29053.269999999997</v>
      </c>
      <c r="E61" s="7">
        <f t="shared" ref="E61" si="418">SUM(B61:D61)</f>
        <v>6296.8300000000017</v>
      </c>
      <c r="F61" s="16"/>
      <c r="G61" s="7">
        <v>22287.9</v>
      </c>
      <c r="H61" s="7">
        <v>0</v>
      </c>
      <c r="I61" s="7">
        <v>-18662.240000000002</v>
      </c>
      <c r="J61" s="7">
        <f t="shared" ref="J61" si="419">SUM(G61:I61)</f>
        <v>3625.66</v>
      </c>
      <c r="K61" s="16"/>
      <c r="L61" s="7">
        <f t="shared" ref="L61" si="420">B61+G61</f>
        <v>58138</v>
      </c>
      <c r="M61" s="7">
        <f t="shared" ref="M61" si="421">C61+H61</f>
        <v>-500</v>
      </c>
      <c r="N61" s="7">
        <f t="shared" ref="N61" si="422">D61+I61</f>
        <v>-47715.509999999995</v>
      </c>
      <c r="O61" s="7">
        <f t="shared" ref="O61" si="423">E61+J61</f>
        <v>9922.4900000000016</v>
      </c>
      <c r="P61" s="7"/>
      <c r="Q61" s="7">
        <f>ROUND(O61*0.1,2)+0.01</f>
        <v>992.26</v>
      </c>
      <c r="R61" s="7">
        <f t="shared" si="388"/>
        <v>148.84</v>
      </c>
      <c r="S61" s="7">
        <f t="shared" ref="S61" si="424">ROUND(Q61*0.85,2)</f>
        <v>843.42</v>
      </c>
    </row>
    <row r="62" spans="1:19" ht="15" customHeight="1" x14ac:dyDescent="0.25">
      <c r="A62" s="21"/>
      <c r="B62" s="7"/>
      <c r="C62" s="7"/>
      <c r="D62" s="7"/>
      <c r="E62" s="7"/>
      <c r="F62" s="16"/>
      <c r="G62" s="7"/>
      <c r="H62" s="7"/>
      <c r="I62" s="7"/>
      <c r="J62" s="7"/>
      <c r="K62" s="16"/>
      <c r="L62" s="7"/>
      <c r="M62" s="7"/>
      <c r="N62" s="7"/>
      <c r="O62" s="7"/>
      <c r="P62" s="7"/>
      <c r="Q62" s="7"/>
      <c r="R62" s="7"/>
      <c r="S62" s="7"/>
    </row>
    <row r="63" spans="1:19" ht="15" customHeight="1" thickBot="1" x14ac:dyDescent="0.3">
      <c r="B63" s="8">
        <f>SUM(B9:B62)</f>
        <v>6195362.2999999989</v>
      </c>
      <c r="C63" s="8">
        <f>SUM(C9:C62)</f>
        <v>-9486</v>
      </c>
      <c r="D63" s="8">
        <f>SUM(D9:D62)</f>
        <v>-5403043.4100000001</v>
      </c>
      <c r="E63" s="8">
        <f>SUM(E9:E62)</f>
        <v>782832.89000000013</v>
      </c>
      <c r="F63" s="16"/>
      <c r="G63" s="8">
        <f>SUM(G9:G62)</f>
        <v>3189845.5999999992</v>
      </c>
      <c r="H63" s="8">
        <f>SUM(H9:H62)</f>
        <v>-2017.21</v>
      </c>
      <c r="I63" s="8">
        <f>SUM(I9:I62)</f>
        <v>-3110982.2099999995</v>
      </c>
      <c r="J63" s="8">
        <f>SUM(J9:J62)</f>
        <v>76846.179999999964</v>
      </c>
      <c r="K63" s="16"/>
      <c r="L63" s="8">
        <f>SUM(L9:L62)</f>
        <v>9385207.9000000004</v>
      </c>
      <c r="M63" s="8">
        <f>SUM(M9:M62)</f>
        <v>-11503.21</v>
      </c>
      <c r="N63" s="8">
        <f>SUM(N9:N62)</f>
        <v>-8514025.6199999992</v>
      </c>
      <c r="O63" s="8">
        <f>SUM(O9:O62)</f>
        <v>859679.06999999972</v>
      </c>
      <c r="P63" s="16"/>
      <c r="Q63" s="8">
        <f>SUM(Q9:Q62)</f>
        <v>85967.930000000022</v>
      </c>
      <c r="R63" s="8">
        <f>SUM(R9:R62)</f>
        <v>12895.209999999995</v>
      </c>
      <c r="S63" s="8">
        <f>SUM(S9:S62)</f>
        <v>73072.719999999972</v>
      </c>
    </row>
    <row r="64" spans="1:19" ht="15" customHeight="1" thickTop="1" x14ac:dyDescent="0.25"/>
    <row r="65" spans="1:16" ht="15" customHeight="1" x14ac:dyDescent="0.25">
      <c r="A65" s="14" t="s">
        <v>13</v>
      </c>
    </row>
    <row r="66" spans="1:16" ht="15" customHeight="1" x14ac:dyDescent="0.25">
      <c r="A66" s="14" t="s">
        <v>8</v>
      </c>
    </row>
    <row r="67" spans="1:16" ht="15" customHeight="1" x14ac:dyDescent="0.25">
      <c r="A67" s="14" t="s">
        <v>30</v>
      </c>
      <c r="I67" s="15"/>
      <c r="K67" s="1"/>
      <c r="P67" s="1"/>
    </row>
  </sheetData>
  <mergeCells count="2">
    <mergeCell ref="A1:S1"/>
    <mergeCell ref="A7:S7"/>
  </mergeCells>
  <pageMargins left="0.25" right="0.5" top="0.25" bottom="0.25" header="0" footer="0"/>
  <pageSetup paperSize="5" scale="19" orientation="landscape" r:id="rId1"/>
  <ignoredErrors>
    <ignoredError sqref="E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33" activePane="bottomLeft" state="frozen"/>
      <selection activeCell="A4" sqref="A4:S4"/>
      <selection pane="bottomLeft" activeCell="A63" sqref="A63"/>
    </sheetView>
  </sheetViews>
  <sheetFormatPr defaultColWidth="10.7109375" defaultRowHeight="15" customHeight="1" x14ac:dyDescent="0.25"/>
  <cols>
    <col min="1" max="1" width="14" style="2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5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5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28" t="s">
        <v>10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16</v>
      </c>
      <c r="C3" s="4" t="s">
        <v>17</v>
      </c>
      <c r="D3" s="22" t="s">
        <v>18</v>
      </c>
      <c r="E3" s="22" t="s">
        <v>19</v>
      </c>
      <c r="F3" s="17"/>
      <c r="G3" s="22" t="s">
        <v>20</v>
      </c>
      <c r="H3" s="4" t="s">
        <v>21</v>
      </c>
      <c r="I3" s="22" t="s">
        <v>22</v>
      </c>
      <c r="J3" s="22" t="s">
        <v>23</v>
      </c>
      <c r="K3" s="17"/>
      <c r="L3" s="22" t="s">
        <v>24</v>
      </c>
      <c r="M3" s="4" t="s">
        <v>25</v>
      </c>
      <c r="N3" s="22" t="s">
        <v>26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4" t="s">
        <v>15</v>
      </c>
      <c r="B5" s="7">
        <v>60421262.319999993</v>
      </c>
      <c r="C5" s="7">
        <v>-188236.96999999997</v>
      </c>
      <c r="D5" s="7">
        <v>-53835363.75</v>
      </c>
      <c r="E5" s="7">
        <v>6397661.5999999968</v>
      </c>
      <c r="F5" s="16"/>
      <c r="G5" s="20">
        <v>174735944.63</v>
      </c>
      <c r="H5" s="20">
        <v>-655544.74999999977</v>
      </c>
      <c r="I5" s="20">
        <v>-162571733.87999997</v>
      </c>
      <c r="J5" s="20">
        <v>11508665.999999994</v>
      </c>
      <c r="K5" s="16"/>
      <c r="L5" s="7">
        <v>235157206.95000005</v>
      </c>
      <c r="M5" s="7">
        <v>-843781.72000000009</v>
      </c>
      <c r="N5" s="7">
        <v>-216407097.63000005</v>
      </c>
      <c r="O5" s="7">
        <v>17906327.599999998</v>
      </c>
      <c r="P5" s="16"/>
      <c r="Q5" s="7">
        <v>1790632.7500000002</v>
      </c>
      <c r="R5" s="7">
        <v>268594.92999999993</v>
      </c>
      <c r="S5" s="7">
        <v>1522037.8199999996</v>
      </c>
    </row>
    <row r="7" spans="1:19" ht="15" customHeight="1" x14ac:dyDescent="0.25">
      <c r="A7" s="29" t="s">
        <v>14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4" t="s">
        <v>12</v>
      </c>
      <c r="B9" s="7">
        <v>171642.33000000002</v>
      </c>
      <c r="C9" s="7">
        <v>0</v>
      </c>
      <c r="D9" s="7">
        <v>-159620.65000000002</v>
      </c>
      <c r="E9" s="7">
        <f t="shared" ref="E9" si="0">SUM(B9:D9)</f>
        <v>12021.679999999993</v>
      </c>
      <c r="F9" s="16"/>
      <c r="G9" s="7">
        <v>595465.77</v>
      </c>
      <c r="H9" s="7">
        <v>-17527.169999999998</v>
      </c>
      <c r="I9" s="7">
        <v>-514248.66000000003</v>
      </c>
      <c r="J9" s="7">
        <f t="shared" ref="J9" si="1">SUM(G9:I9)</f>
        <v>63689.939999999944</v>
      </c>
      <c r="K9" s="16"/>
      <c r="L9" s="7">
        <f t="shared" ref="L9:O9" si="2">B9+G9</f>
        <v>767108.10000000009</v>
      </c>
      <c r="M9" s="7">
        <f t="shared" si="2"/>
        <v>-17527.169999999998</v>
      </c>
      <c r="N9" s="7">
        <f t="shared" si="2"/>
        <v>-673869.31</v>
      </c>
      <c r="O9" s="7">
        <f t="shared" si="2"/>
        <v>75711.619999999937</v>
      </c>
      <c r="P9" s="7"/>
      <c r="Q9" s="7">
        <f>ROUND(O9*0.1,2)-0.01</f>
        <v>7571.15</v>
      </c>
      <c r="R9" s="7">
        <f t="shared" ref="R9" si="3">ROUND(Q9*0.15,2)</f>
        <v>1135.67</v>
      </c>
      <c r="S9" s="7">
        <f t="shared" ref="S9" si="4">ROUND(Q9*0.85,2)</f>
        <v>6435.48</v>
      </c>
    </row>
    <row r="10" spans="1:19" ht="15" customHeight="1" x14ac:dyDescent="0.25">
      <c r="A10" s="24">
        <v>44751</v>
      </c>
      <c r="B10" s="7">
        <v>461134.89</v>
      </c>
      <c r="C10" s="7">
        <v>0</v>
      </c>
      <c r="D10" s="7">
        <v>-357174.29</v>
      </c>
      <c r="E10" s="7">
        <f t="shared" ref="E10" si="5">SUM(B10:D10)</f>
        <v>103960.60000000003</v>
      </c>
      <c r="F10" s="16"/>
      <c r="G10" s="7">
        <v>1615361.59</v>
      </c>
      <c r="H10" s="7">
        <v>-5477.47</v>
      </c>
      <c r="I10" s="7">
        <v>-1363769.38</v>
      </c>
      <c r="J10" s="7">
        <f t="shared" ref="J10" si="6">SUM(G10:I10)</f>
        <v>246114.74000000022</v>
      </c>
      <c r="K10" s="16"/>
      <c r="L10" s="7">
        <f t="shared" ref="L10" si="7">B10+G10</f>
        <v>2076496.48</v>
      </c>
      <c r="M10" s="7">
        <f t="shared" ref="M10" si="8">C10+H10</f>
        <v>-5477.47</v>
      </c>
      <c r="N10" s="7">
        <f t="shared" ref="N10" si="9">D10+I10</f>
        <v>-1720943.67</v>
      </c>
      <c r="O10" s="7">
        <f t="shared" ref="O10" si="10">E10+J10</f>
        <v>350075.34000000026</v>
      </c>
      <c r="P10" s="7"/>
      <c r="Q10" s="7">
        <f>ROUND(O10*0.1,2)+0.01</f>
        <v>35007.54</v>
      </c>
      <c r="R10" s="7">
        <f t="shared" ref="R10" si="11">ROUND(Q10*0.15,2)</f>
        <v>5251.13</v>
      </c>
      <c r="S10" s="7">
        <f t="shared" ref="S10" si="12">ROUND(Q10*0.85,2)</f>
        <v>29756.41</v>
      </c>
    </row>
    <row r="11" spans="1:19" ht="15" customHeight="1" x14ac:dyDescent="0.25">
      <c r="A11" s="24">
        <f t="shared" ref="A11:A61" si="13">A10+7</f>
        <v>44758</v>
      </c>
      <c r="B11" s="7">
        <v>458546.28</v>
      </c>
      <c r="C11" s="7">
        <v>-50</v>
      </c>
      <c r="D11" s="7">
        <v>-389008.96</v>
      </c>
      <c r="E11" s="7">
        <f t="shared" ref="E11" si="14">SUM(B11:D11)</f>
        <v>69487.320000000007</v>
      </c>
      <c r="F11" s="16"/>
      <c r="G11" s="7">
        <v>2011946.85</v>
      </c>
      <c r="H11" s="7">
        <v>-7036.05</v>
      </c>
      <c r="I11" s="7">
        <v>-1966189.08</v>
      </c>
      <c r="J11" s="7">
        <f t="shared" ref="J11" si="15">SUM(G11:I11)</f>
        <v>38721.719999999972</v>
      </c>
      <c r="K11" s="16"/>
      <c r="L11" s="7">
        <f t="shared" ref="L11" si="16">B11+G11</f>
        <v>2470493.13</v>
      </c>
      <c r="M11" s="7">
        <f t="shared" ref="M11" si="17">C11+H11</f>
        <v>-7086.05</v>
      </c>
      <c r="N11" s="7">
        <f t="shared" ref="N11" si="18">D11+I11</f>
        <v>-2355198.04</v>
      </c>
      <c r="O11" s="7">
        <f t="shared" ref="O11" si="19">E11+J11</f>
        <v>108209.03999999998</v>
      </c>
      <c r="P11" s="7"/>
      <c r="Q11" s="7">
        <f>ROUND(O11*0.1,2)</f>
        <v>10820.9</v>
      </c>
      <c r="R11" s="7">
        <f t="shared" ref="R11" si="20">ROUND(Q11*0.15,2)</f>
        <v>1623.14</v>
      </c>
      <c r="S11" s="7">
        <f>ROUND(Q11*0.85,2)-0.01</f>
        <v>9197.76</v>
      </c>
    </row>
    <row r="12" spans="1:19" ht="15" customHeight="1" x14ac:dyDescent="0.25">
      <c r="A12" s="24">
        <f t="shared" si="13"/>
        <v>44765</v>
      </c>
      <c r="B12" s="7">
        <v>398019.56</v>
      </c>
      <c r="C12" s="7">
        <v>0</v>
      </c>
      <c r="D12" s="7">
        <v>-384732.19</v>
      </c>
      <c r="E12" s="7">
        <f t="shared" ref="E12" si="21">SUM(B12:D12)</f>
        <v>13287.369999999995</v>
      </c>
      <c r="F12" s="16"/>
      <c r="G12" s="7">
        <v>1231215.69</v>
      </c>
      <c r="H12" s="7">
        <v>-8654.39</v>
      </c>
      <c r="I12" s="7">
        <v>-1164493.42</v>
      </c>
      <c r="J12" s="7">
        <f t="shared" ref="J12" si="22">SUM(G12:I12)</f>
        <v>58067.880000000121</v>
      </c>
      <c r="K12" s="16"/>
      <c r="L12" s="7">
        <f t="shared" ref="L12" si="23">B12+G12</f>
        <v>1629235.25</v>
      </c>
      <c r="M12" s="7">
        <f t="shared" ref="M12" si="24">C12+H12</f>
        <v>-8654.39</v>
      </c>
      <c r="N12" s="7">
        <f t="shared" ref="N12" si="25">D12+I12</f>
        <v>-1549225.6099999999</v>
      </c>
      <c r="O12" s="7">
        <f t="shared" ref="O12" si="26">E12+J12</f>
        <v>71355.250000000116</v>
      </c>
      <c r="P12" s="7"/>
      <c r="Q12" s="7">
        <f>ROUND(O12*0.1,2)</f>
        <v>7135.53</v>
      </c>
      <c r="R12" s="7">
        <f t="shared" ref="R12" si="27">ROUND(Q12*0.15,2)</f>
        <v>1070.33</v>
      </c>
      <c r="S12" s="7">
        <f t="shared" ref="S12:S17" si="28">ROUND(Q12*0.85,2)</f>
        <v>6065.2</v>
      </c>
    </row>
    <row r="13" spans="1:19" ht="15" customHeight="1" x14ac:dyDescent="0.25">
      <c r="A13" s="24">
        <f t="shared" si="13"/>
        <v>44772</v>
      </c>
      <c r="B13" s="7">
        <v>363139.97</v>
      </c>
      <c r="C13" s="7">
        <v>0</v>
      </c>
      <c r="D13" s="7">
        <v>-239965.19</v>
      </c>
      <c r="E13" s="7">
        <f t="shared" ref="E13" si="29">SUM(B13:D13)</f>
        <v>123174.77999999997</v>
      </c>
      <c r="F13" s="16"/>
      <c r="G13" s="7">
        <v>1679546.38</v>
      </c>
      <c r="H13" s="7">
        <v>-3762.7</v>
      </c>
      <c r="I13" s="7">
        <v>-1401793.84</v>
      </c>
      <c r="J13" s="7">
        <f t="shared" ref="J13" si="30">SUM(G13:I13)</f>
        <v>273989.83999999985</v>
      </c>
      <c r="K13" s="16"/>
      <c r="L13" s="7">
        <f t="shared" ref="L13" si="31">B13+G13</f>
        <v>2042686.3499999999</v>
      </c>
      <c r="M13" s="7">
        <f t="shared" ref="M13" si="32">C13+H13</f>
        <v>-3762.7</v>
      </c>
      <c r="N13" s="7">
        <f t="shared" ref="N13" si="33">D13+I13</f>
        <v>-1641759.03</v>
      </c>
      <c r="O13" s="7">
        <f t="shared" ref="O13" si="34">E13+J13</f>
        <v>397164.61999999982</v>
      </c>
      <c r="P13" s="7"/>
      <c r="Q13" s="7">
        <f>ROUND(O13*0.1,2)+0.01</f>
        <v>39716.47</v>
      </c>
      <c r="R13" s="7">
        <f t="shared" ref="R13" si="35">ROUND(Q13*0.15,2)</f>
        <v>5957.47</v>
      </c>
      <c r="S13" s="7">
        <f t="shared" si="28"/>
        <v>33759</v>
      </c>
    </row>
    <row r="14" spans="1:19" ht="15" customHeight="1" x14ac:dyDescent="0.25">
      <c r="A14" s="24">
        <f t="shared" si="13"/>
        <v>44779</v>
      </c>
      <c r="B14" s="7">
        <v>393383.04</v>
      </c>
      <c r="C14" s="7">
        <v>-40</v>
      </c>
      <c r="D14" s="7">
        <v>-330752.36</v>
      </c>
      <c r="E14" s="7">
        <f t="shared" ref="E14" si="36">SUM(B14:D14)</f>
        <v>62590.679999999993</v>
      </c>
      <c r="F14" s="16"/>
      <c r="G14" s="7">
        <v>1434044.53</v>
      </c>
      <c r="H14" s="7">
        <v>-12346.84</v>
      </c>
      <c r="I14" s="7">
        <v>-1226194.58</v>
      </c>
      <c r="J14" s="7">
        <f t="shared" ref="J14" si="37">SUM(G14:I14)</f>
        <v>195503.10999999987</v>
      </c>
      <c r="K14" s="16"/>
      <c r="L14" s="7">
        <f t="shared" ref="L14" si="38">B14+G14</f>
        <v>1827427.57</v>
      </c>
      <c r="M14" s="7">
        <f t="shared" ref="M14" si="39">C14+H14</f>
        <v>-12386.84</v>
      </c>
      <c r="N14" s="7">
        <f t="shared" ref="N14" si="40">D14+I14</f>
        <v>-1556946.94</v>
      </c>
      <c r="O14" s="7">
        <f t="shared" ref="O14" si="41">E14+J14</f>
        <v>258093.78999999986</v>
      </c>
      <c r="P14" s="7"/>
      <c r="Q14" s="7">
        <f>ROUND(O14*0.1,2)+0.01</f>
        <v>25809.39</v>
      </c>
      <c r="R14" s="7">
        <f t="shared" ref="R14" si="42">ROUND(Q14*0.15,2)</f>
        <v>3871.41</v>
      </c>
      <c r="S14" s="7">
        <f t="shared" si="28"/>
        <v>21937.98</v>
      </c>
    </row>
    <row r="15" spans="1:19" ht="15" customHeight="1" x14ac:dyDescent="0.25">
      <c r="A15" s="24">
        <f t="shared" si="13"/>
        <v>44786</v>
      </c>
      <c r="B15" s="7">
        <v>474200.98</v>
      </c>
      <c r="C15" s="7">
        <v>0</v>
      </c>
      <c r="D15" s="7">
        <v>-423470.78</v>
      </c>
      <c r="E15" s="7">
        <f t="shared" ref="E15" si="43">SUM(B15:D15)</f>
        <v>50730.199999999953</v>
      </c>
      <c r="F15" s="16"/>
      <c r="G15" s="7">
        <v>1528683.96</v>
      </c>
      <c r="H15" s="7">
        <v>-14543.47</v>
      </c>
      <c r="I15" s="7">
        <v>-1407774.42</v>
      </c>
      <c r="J15" s="7">
        <f t="shared" ref="J15" si="44">SUM(G15:I15)</f>
        <v>106366.07000000007</v>
      </c>
      <c r="K15" s="16"/>
      <c r="L15" s="7">
        <f t="shared" ref="L15" si="45">B15+G15</f>
        <v>2002884.94</v>
      </c>
      <c r="M15" s="7">
        <f t="shared" ref="M15" si="46">C15+H15</f>
        <v>-14543.47</v>
      </c>
      <c r="N15" s="7">
        <f t="shared" ref="N15" si="47">D15+I15</f>
        <v>-1831245.2</v>
      </c>
      <c r="O15" s="7">
        <f t="shared" ref="O15" si="48">E15+J15</f>
        <v>157096.27000000002</v>
      </c>
      <c r="P15" s="7"/>
      <c r="Q15" s="7">
        <f>ROUND(O15*0.1,2)</f>
        <v>15709.63</v>
      </c>
      <c r="R15" s="7">
        <f t="shared" ref="R15" si="49">ROUND(Q15*0.15,2)</f>
        <v>2356.44</v>
      </c>
      <c r="S15" s="7">
        <f t="shared" si="28"/>
        <v>13353.19</v>
      </c>
    </row>
    <row r="16" spans="1:19" ht="15" customHeight="1" x14ac:dyDescent="0.25">
      <c r="A16" s="24">
        <f t="shared" si="13"/>
        <v>44793</v>
      </c>
      <c r="B16" s="7">
        <v>494890.02</v>
      </c>
      <c r="C16" s="7">
        <v>0</v>
      </c>
      <c r="D16" s="7">
        <v>-431786.86</v>
      </c>
      <c r="E16" s="7">
        <f t="shared" ref="E16" si="50">SUM(B16:D16)</f>
        <v>63103.160000000033</v>
      </c>
      <c r="F16" s="16"/>
      <c r="G16" s="7">
        <v>2000067.51</v>
      </c>
      <c r="H16" s="7">
        <v>-2677.17</v>
      </c>
      <c r="I16" s="7">
        <v>-1820135.58</v>
      </c>
      <c r="J16" s="7">
        <f t="shared" ref="J16" si="51">SUM(G16:I16)</f>
        <v>177254.76</v>
      </c>
      <c r="K16" s="16"/>
      <c r="L16" s="7">
        <f t="shared" ref="L16" si="52">B16+G16</f>
        <v>2494957.5300000003</v>
      </c>
      <c r="M16" s="7">
        <f t="shared" ref="M16" si="53">C16+H16</f>
        <v>-2677.17</v>
      </c>
      <c r="N16" s="7">
        <f t="shared" ref="N16" si="54">D16+I16</f>
        <v>-2251922.44</v>
      </c>
      <c r="O16" s="7">
        <f t="shared" ref="O16" si="55">E16+J16</f>
        <v>240357.92000000004</v>
      </c>
      <c r="P16" s="7"/>
      <c r="Q16" s="7">
        <f>ROUND(O16*0.1,2)+0.01</f>
        <v>24035.8</v>
      </c>
      <c r="R16" s="7">
        <f t="shared" ref="R16" si="56">ROUND(Q16*0.15,2)</f>
        <v>3605.37</v>
      </c>
      <c r="S16" s="7">
        <f t="shared" si="28"/>
        <v>20430.43</v>
      </c>
    </row>
    <row r="17" spans="1:19" ht="15" customHeight="1" x14ac:dyDescent="0.25">
      <c r="A17" s="24">
        <f t="shared" si="13"/>
        <v>44800</v>
      </c>
      <c r="B17" s="7">
        <v>649701.96</v>
      </c>
      <c r="C17" s="7">
        <v>-60</v>
      </c>
      <c r="D17" s="7">
        <v>-545342.46</v>
      </c>
      <c r="E17" s="7">
        <f t="shared" ref="E17" si="57">SUM(B17:D17)</f>
        <v>104299.5</v>
      </c>
      <c r="F17" s="16"/>
      <c r="G17" s="7">
        <v>1894623.14</v>
      </c>
      <c r="H17" s="7">
        <v>-8501.89</v>
      </c>
      <c r="I17" s="7">
        <v>-1711133.43</v>
      </c>
      <c r="J17" s="7">
        <f t="shared" ref="J17" si="58">SUM(G17:I17)</f>
        <v>174987.82000000007</v>
      </c>
      <c r="K17" s="16"/>
      <c r="L17" s="7">
        <f t="shared" ref="L17" si="59">B17+G17</f>
        <v>2544325.0999999996</v>
      </c>
      <c r="M17" s="7">
        <f t="shared" ref="M17" si="60">C17+H17</f>
        <v>-8561.89</v>
      </c>
      <c r="N17" s="7">
        <f t="shared" ref="N17" si="61">D17+I17</f>
        <v>-2256475.8899999997</v>
      </c>
      <c r="O17" s="7">
        <f t="shared" ref="O17" si="62">E17+J17</f>
        <v>279287.32000000007</v>
      </c>
      <c r="P17" s="7"/>
      <c r="Q17" s="7">
        <f>ROUND(O17*0.1,2)</f>
        <v>27928.73</v>
      </c>
      <c r="R17" s="7">
        <f t="shared" ref="R17" si="63">ROUND(Q17*0.15,2)</f>
        <v>4189.3100000000004</v>
      </c>
      <c r="S17" s="7">
        <f t="shared" si="28"/>
        <v>23739.42</v>
      </c>
    </row>
    <row r="18" spans="1:19" ht="15" customHeight="1" x14ac:dyDescent="0.25">
      <c r="A18" s="24">
        <f t="shared" si="13"/>
        <v>44807</v>
      </c>
      <c r="B18" s="7">
        <v>740784.41</v>
      </c>
      <c r="C18" s="7">
        <v>-5</v>
      </c>
      <c r="D18" s="7">
        <v>-596070.76</v>
      </c>
      <c r="E18" s="7">
        <f t="shared" ref="E18" si="64">SUM(B18:D18)</f>
        <v>144708.65000000002</v>
      </c>
      <c r="F18" s="16"/>
      <c r="G18" s="7">
        <v>3372922.17</v>
      </c>
      <c r="H18" s="7">
        <v>-9165.81</v>
      </c>
      <c r="I18" s="7">
        <v>-3077205.6</v>
      </c>
      <c r="J18" s="7">
        <f t="shared" ref="J18" si="65">SUM(G18:I18)</f>
        <v>286550.75999999978</v>
      </c>
      <c r="K18" s="16"/>
      <c r="L18" s="7">
        <f t="shared" ref="L18" si="66">B18+G18</f>
        <v>4113706.58</v>
      </c>
      <c r="M18" s="7">
        <f t="shared" ref="M18" si="67">C18+H18</f>
        <v>-9170.81</v>
      </c>
      <c r="N18" s="7">
        <f t="shared" ref="N18" si="68">D18+I18</f>
        <v>-3673276.3600000003</v>
      </c>
      <c r="O18" s="7">
        <f t="shared" ref="O18" si="69">E18+J18</f>
        <v>431259.4099999998</v>
      </c>
      <c r="P18" s="7"/>
      <c r="Q18" s="7">
        <f>ROUND(O18*0.1,2)</f>
        <v>43125.94</v>
      </c>
      <c r="R18" s="7">
        <f t="shared" ref="R18" si="70">ROUND(Q18*0.15,2)</f>
        <v>6468.89</v>
      </c>
      <c r="S18" s="7">
        <f t="shared" ref="S18" si="71">ROUND(Q18*0.85,2)</f>
        <v>36657.050000000003</v>
      </c>
    </row>
    <row r="19" spans="1:19" ht="15" customHeight="1" x14ac:dyDescent="0.25">
      <c r="A19" s="24">
        <f t="shared" si="13"/>
        <v>44814</v>
      </c>
      <c r="B19" s="7">
        <v>1003986.88</v>
      </c>
      <c r="C19" s="7">
        <v>-1320.82</v>
      </c>
      <c r="D19" s="7">
        <v>-689921.44</v>
      </c>
      <c r="E19" s="7">
        <f t="shared" ref="E19" si="72">SUM(B19:D19)</f>
        <v>312744.62000000011</v>
      </c>
      <c r="F19" s="16"/>
      <c r="G19" s="7">
        <v>3711842.38</v>
      </c>
      <c r="H19" s="7">
        <v>-23762</v>
      </c>
      <c r="I19" s="7">
        <v>-2893632.06</v>
      </c>
      <c r="J19" s="7">
        <f t="shared" ref="J19" si="73">SUM(G19:I19)</f>
        <v>794448.31999999983</v>
      </c>
      <c r="K19" s="16"/>
      <c r="L19" s="7">
        <f t="shared" ref="L19" si="74">B19+G19</f>
        <v>4715829.26</v>
      </c>
      <c r="M19" s="7">
        <f t="shared" ref="M19" si="75">C19+H19</f>
        <v>-25082.82</v>
      </c>
      <c r="N19" s="7">
        <f t="shared" ref="N19" si="76">D19+I19</f>
        <v>-3583553.5</v>
      </c>
      <c r="O19" s="7">
        <f t="shared" ref="O19" si="77">E19+J19</f>
        <v>1107192.94</v>
      </c>
      <c r="P19" s="7"/>
      <c r="Q19" s="7">
        <f>ROUND(O19*0.1,2)</f>
        <v>110719.29</v>
      </c>
      <c r="R19" s="7">
        <f t="shared" ref="R19" si="78">ROUND(Q19*0.15,2)</f>
        <v>16607.89</v>
      </c>
      <c r="S19" s="7">
        <f t="shared" ref="S19" si="79">ROUND(Q19*0.85,2)</f>
        <v>94111.4</v>
      </c>
    </row>
    <row r="20" spans="1:19" ht="15" customHeight="1" x14ac:dyDescent="0.25">
      <c r="A20" s="24">
        <f t="shared" si="13"/>
        <v>44821</v>
      </c>
      <c r="B20" s="7">
        <v>1122285.1399999999</v>
      </c>
      <c r="C20" s="7">
        <v>-895</v>
      </c>
      <c r="D20" s="7">
        <v>-762931.65</v>
      </c>
      <c r="E20" s="7">
        <f t="shared" ref="E20" si="80">SUM(B20:D20)</f>
        <v>358458.48999999987</v>
      </c>
      <c r="F20" s="16"/>
      <c r="G20" s="7">
        <v>3862381.54</v>
      </c>
      <c r="H20" s="7">
        <v>-14845.53</v>
      </c>
      <c r="I20" s="7">
        <v>-3324119.03</v>
      </c>
      <c r="J20" s="7">
        <f t="shared" ref="J20" si="81">SUM(G20:I20)</f>
        <v>523416.98000000045</v>
      </c>
      <c r="K20" s="16"/>
      <c r="L20" s="7">
        <f t="shared" ref="L20" si="82">B20+G20</f>
        <v>4984666.68</v>
      </c>
      <c r="M20" s="7">
        <f t="shared" ref="M20" si="83">C20+H20</f>
        <v>-15740.53</v>
      </c>
      <c r="N20" s="7">
        <f t="shared" ref="N20" si="84">D20+I20</f>
        <v>-4087050.6799999997</v>
      </c>
      <c r="O20" s="7">
        <f t="shared" ref="O20" si="85">E20+J20</f>
        <v>881875.47000000032</v>
      </c>
      <c r="P20" s="7"/>
      <c r="Q20" s="7">
        <f>ROUND(O20*0.1,2)-0.01</f>
        <v>88187.540000000008</v>
      </c>
      <c r="R20" s="7">
        <f t="shared" ref="R20" si="86">ROUND(Q20*0.15,2)</f>
        <v>13228.13</v>
      </c>
      <c r="S20" s="7">
        <f t="shared" ref="S20" si="87">ROUND(Q20*0.85,2)</f>
        <v>74959.41</v>
      </c>
    </row>
    <row r="21" spans="1:19" ht="15" customHeight="1" x14ac:dyDescent="0.25">
      <c r="A21" s="24">
        <f t="shared" si="13"/>
        <v>44828</v>
      </c>
      <c r="B21" s="7">
        <v>1179477.1299999999</v>
      </c>
      <c r="C21" s="7">
        <v>-980</v>
      </c>
      <c r="D21" s="7">
        <v>-933263.53</v>
      </c>
      <c r="E21" s="7">
        <f t="shared" ref="E21" si="88">SUM(B21:D21)</f>
        <v>245233.59999999986</v>
      </c>
      <c r="F21" s="16"/>
      <c r="G21" s="7">
        <v>4131364.5</v>
      </c>
      <c r="H21" s="7">
        <v>-7395.98</v>
      </c>
      <c r="I21" s="7">
        <v>-3759882.61</v>
      </c>
      <c r="J21" s="7">
        <f t="shared" ref="J21" si="89">SUM(G21:I21)</f>
        <v>364085.91000000015</v>
      </c>
      <c r="K21" s="16"/>
      <c r="L21" s="7">
        <f t="shared" ref="L21" si="90">B21+G21</f>
        <v>5310841.63</v>
      </c>
      <c r="M21" s="7">
        <f t="shared" ref="M21" si="91">C21+H21</f>
        <v>-8375.98</v>
      </c>
      <c r="N21" s="7">
        <f t="shared" ref="N21" si="92">D21+I21</f>
        <v>-4693146.1399999997</v>
      </c>
      <c r="O21" s="7">
        <f t="shared" ref="O21" si="93">E21+J21</f>
        <v>609319.51</v>
      </c>
      <c r="P21" s="7"/>
      <c r="Q21" s="7">
        <f>ROUND(O21*0.1,2)</f>
        <v>60931.95</v>
      </c>
      <c r="R21" s="7">
        <f t="shared" ref="R21" si="94">ROUND(Q21*0.15,2)</f>
        <v>9139.7900000000009</v>
      </c>
      <c r="S21" s="7">
        <f t="shared" ref="S21" si="95">ROUND(Q21*0.85,2)</f>
        <v>51792.160000000003</v>
      </c>
    </row>
    <row r="22" spans="1:19" ht="15" customHeight="1" x14ac:dyDescent="0.25">
      <c r="A22" s="24">
        <f t="shared" si="13"/>
        <v>44835</v>
      </c>
      <c r="B22" s="7">
        <v>1105125.27</v>
      </c>
      <c r="C22" s="7">
        <v>-1005</v>
      </c>
      <c r="D22" s="7">
        <v>-910438.66000000015</v>
      </c>
      <c r="E22" s="7">
        <f t="shared" ref="E22" si="96">SUM(B22:D22)</f>
        <v>193681.60999999987</v>
      </c>
      <c r="F22" s="16"/>
      <c r="G22" s="7">
        <v>4046589.82</v>
      </c>
      <c r="H22" s="7">
        <v>-8495.43</v>
      </c>
      <c r="I22" s="7">
        <v>-3476690.39</v>
      </c>
      <c r="J22" s="7">
        <f t="shared" ref="J22" si="97">SUM(G22:I22)</f>
        <v>561403.99999999953</v>
      </c>
      <c r="K22" s="16"/>
      <c r="L22" s="7">
        <f t="shared" ref="L22" si="98">B22+G22</f>
        <v>5151715.09</v>
      </c>
      <c r="M22" s="7">
        <f t="shared" ref="M22" si="99">C22+H22</f>
        <v>-9500.43</v>
      </c>
      <c r="N22" s="7">
        <f t="shared" ref="N22" si="100">D22+I22</f>
        <v>-4387129.0500000007</v>
      </c>
      <c r="O22" s="7">
        <f t="shared" ref="O22" si="101">E22+J22</f>
        <v>755085.6099999994</v>
      </c>
      <c r="P22" s="7"/>
      <c r="Q22" s="7">
        <f>ROUND(O22*0.1,2)</f>
        <v>75508.56</v>
      </c>
      <c r="R22" s="7">
        <f t="shared" ref="R22" si="102">ROUND(Q22*0.15,2)</f>
        <v>11326.28</v>
      </c>
      <c r="S22" s="7">
        <f t="shared" ref="S22" si="103">ROUND(Q22*0.85,2)</f>
        <v>64182.28</v>
      </c>
    </row>
    <row r="23" spans="1:19" ht="15" customHeight="1" x14ac:dyDescent="0.25">
      <c r="A23" s="24">
        <f t="shared" si="13"/>
        <v>44842</v>
      </c>
      <c r="B23" s="7">
        <v>1113850.76</v>
      </c>
      <c r="C23" s="7">
        <v>-760</v>
      </c>
      <c r="D23" s="7">
        <v>-963283.70000000007</v>
      </c>
      <c r="E23" s="7">
        <f t="shared" ref="E23" si="104">SUM(B23:D23)</f>
        <v>149807.05999999994</v>
      </c>
      <c r="F23" s="16"/>
      <c r="G23" s="7">
        <v>3646558.49</v>
      </c>
      <c r="H23" s="7">
        <v>-11968.73</v>
      </c>
      <c r="I23" s="7">
        <v>-3693298.62</v>
      </c>
      <c r="J23" s="7">
        <f t="shared" ref="J23" si="105">SUM(G23:I23)</f>
        <v>-58708.85999999987</v>
      </c>
      <c r="K23" s="16"/>
      <c r="L23" s="7">
        <f t="shared" ref="L23" si="106">B23+G23</f>
        <v>4760409.25</v>
      </c>
      <c r="M23" s="7">
        <f t="shared" ref="M23" si="107">C23+H23</f>
        <v>-12728.73</v>
      </c>
      <c r="N23" s="7">
        <f t="shared" ref="N23" si="108">D23+I23</f>
        <v>-4656582.32</v>
      </c>
      <c r="O23" s="7">
        <f t="shared" ref="O23" si="109">E23+J23</f>
        <v>91098.20000000007</v>
      </c>
      <c r="P23" s="7"/>
      <c r="Q23" s="7">
        <f>ROUND(O23*0.1,2)</f>
        <v>9109.82</v>
      </c>
      <c r="R23" s="7">
        <f t="shared" ref="R23" si="110">ROUND(Q23*0.15,2)</f>
        <v>1366.47</v>
      </c>
      <c r="S23" s="7">
        <f t="shared" ref="S23" si="111">ROUND(Q23*0.85,2)</f>
        <v>7743.35</v>
      </c>
    </row>
    <row r="24" spans="1:19" ht="15" customHeight="1" x14ac:dyDescent="0.25">
      <c r="A24" s="24">
        <f t="shared" si="13"/>
        <v>44849</v>
      </c>
      <c r="B24" s="7">
        <v>1094914.82</v>
      </c>
      <c r="C24" s="7">
        <v>-627.39</v>
      </c>
      <c r="D24" s="7">
        <v>-826405.36</v>
      </c>
      <c r="E24" s="7">
        <f t="shared" ref="E24" si="112">SUM(B24:D24)</f>
        <v>267882.07000000018</v>
      </c>
      <c r="F24" s="16"/>
      <c r="G24" s="7">
        <v>4211212.3099999996</v>
      </c>
      <c r="H24" s="7">
        <v>-10288.31</v>
      </c>
      <c r="I24" s="7">
        <v>-3871542.38</v>
      </c>
      <c r="J24" s="7">
        <f t="shared" ref="J24" si="113">SUM(G24:I24)</f>
        <v>329381.62000000011</v>
      </c>
      <c r="K24" s="16"/>
      <c r="L24" s="7">
        <f t="shared" ref="L24" si="114">B24+G24</f>
        <v>5306127.13</v>
      </c>
      <c r="M24" s="7">
        <f t="shared" ref="M24" si="115">C24+H24</f>
        <v>-10915.699999999999</v>
      </c>
      <c r="N24" s="7">
        <f t="shared" ref="N24" si="116">D24+I24</f>
        <v>-4697947.74</v>
      </c>
      <c r="O24" s="7">
        <f t="shared" ref="O24" si="117">E24+J24</f>
        <v>597263.69000000029</v>
      </c>
      <c r="P24" s="7"/>
      <c r="Q24" s="7">
        <f>ROUND(O24*0.1,2)-0.01</f>
        <v>59726.36</v>
      </c>
      <c r="R24" s="7">
        <f t="shared" ref="R24" si="118">ROUND(Q24*0.15,2)</f>
        <v>8958.9500000000007</v>
      </c>
      <c r="S24" s="7">
        <f t="shared" ref="S24" si="119">ROUND(Q24*0.85,2)</f>
        <v>50767.41</v>
      </c>
    </row>
    <row r="25" spans="1:19" ht="15" customHeight="1" x14ac:dyDescent="0.25">
      <c r="A25" s="24">
        <f t="shared" si="13"/>
        <v>44856</v>
      </c>
      <c r="B25" s="7">
        <v>1069966.1200000001</v>
      </c>
      <c r="C25" s="7">
        <v>-10</v>
      </c>
      <c r="D25" s="7">
        <v>-838843.88</v>
      </c>
      <c r="E25" s="7">
        <f t="shared" ref="E25" si="120">SUM(B25:D25)</f>
        <v>231112.24000000011</v>
      </c>
      <c r="F25" s="16"/>
      <c r="G25" s="7">
        <v>4396262.01</v>
      </c>
      <c r="H25" s="7">
        <v>-30184.69</v>
      </c>
      <c r="I25" s="7">
        <v>-4111774.85</v>
      </c>
      <c r="J25" s="7">
        <f t="shared" ref="J25" si="121">SUM(G25:I25)</f>
        <v>254302.46999999927</v>
      </c>
      <c r="K25" s="16"/>
      <c r="L25" s="7">
        <f t="shared" ref="L25" si="122">B25+G25</f>
        <v>5466228.1299999999</v>
      </c>
      <c r="M25" s="7">
        <f t="shared" ref="M25" si="123">C25+H25</f>
        <v>-30194.69</v>
      </c>
      <c r="N25" s="7">
        <f t="shared" ref="N25" si="124">D25+I25</f>
        <v>-4950618.7300000004</v>
      </c>
      <c r="O25" s="7">
        <f t="shared" ref="O25" si="125">E25+J25</f>
        <v>485414.70999999938</v>
      </c>
      <c r="P25" s="7"/>
      <c r="Q25" s="7">
        <f>ROUND(O25*0.1,2)-0.01</f>
        <v>48541.46</v>
      </c>
      <c r="R25" s="7">
        <f t="shared" ref="R25" si="126">ROUND(Q25*0.15,2)</f>
        <v>7281.22</v>
      </c>
      <c r="S25" s="7">
        <f t="shared" ref="S25" si="127">ROUND(Q25*0.85,2)</f>
        <v>41260.239999999998</v>
      </c>
    </row>
    <row r="26" spans="1:19" ht="15" customHeight="1" x14ac:dyDescent="0.25">
      <c r="A26" s="24">
        <f t="shared" si="13"/>
        <v>44863</v>
      </c>
      <c r="B26" s="7">
        <v>1002471.64</v>
      </c>
      <c r="C26" s="7">
        <v>-561.11</v>
      </c>
      <c r="D26" s="7">
        <v>-852934.98</v>
      </c>
      <c r="E26" s="7">
        <f t="shared" ref="E26" si="128">SUM(B26:D26)</f>
        <v>148975.55000000005</v>
      </c>
      <c r="F26" s="16"/>
      <c r="G26" s="7">
        <v>4293148.3899999997</v>
      </c>
      <c r="H26" s="7">
        <v>-4450.04</v>
      </c>
      <c r="I26" s="7">
        <v>-3868778.94</v>
      </c>
      <c r="J26" s="7">
        <f t="shared" ref="J26" si="129">SUM(G26:I26)</f>
        <v>419919.40999999968</v>
      </c>
      <c r="K26" s="16"/>
      <c r="L26" s="7">
        <f t="shared" ref="L26" si="130">B26+G26</f>
        <v>5295620.0299999993</v>
      </c>
      <c r="M26" s="7">
        <f t="shared" ref="M26" si="131">C26+H26</f>
        <v>-5011.1499999999996</v>
      </c>
      <c r="N26" s="7">
        <f t="shared" ref="N26" si="132">D26+I26</f>
        <v>-4721713.92</v>
      </c>
      <c r="O26" s="7">
        <f t="shared" ref="O26" si="133">E26+J26</f>
        <v>568894.95999999973</v>
      </c>
      <c r="P26" s="7"/>
      <c r="Q26" s="7">
        <f t="shared" ref="Q26:Q31" si="134">ROUND(O26*0.1,2)</f>
        <v>56889.5</v>
      </c>
      <c r="R26" s="7">
        <f>ROUND(Q26*0.15,2)-0.01</f>
        <v>8533.42</v>
      </c>
      <c r="S26" s="7">
        <f t="shared" ref="S26" si="135">ROUND(Q26*0.85,2)</f>
        <v>48356.08</v>
      </c>
    </row>
    <row r="27" spans="1:19" ht="15" customHeight="1" x14ac:dyDescent="0.25">
      <c r="A27" s="24">
        <f t="shared" si="13"/>
        <v>44870</v>
      </c>
      <c r="B27" s="7">
        <v>1249401.56</v>
      </c>
      <c r="C27" s="7">
        <v>-1745</v>
      </c>
      <c r="D27" s="7">
        <v>-1243511.3199999998</v>
      </c>
      <c r="E27" s="7">
        <f t="shared" ref="E27" si="136">SUM(B27:D27)</f>
        <v>4145.2400000002235</v>
      </c>
      <c r="F27" s="16"/>
      <c r="G27" s="7">
        <v>5320827.2200000007</v>
      </c>
      <c r="H27" s="7">
        <v>-28674.410000000003</v>
      </c>
      <c r="I27" s="7">
        <v>-5137479.88</v>
      </c>
      <c r="J27" s="7">
        <f t="shared" ref="J27" si="137">SUM(G27:I27)</f>
        <v>154672.93000000063</v>
      </c>
      <c r="K27" s="16"/>
      <c r="L27" s="7">
        <f t="shared" ref="L27" si="138">B27+G27</f>
        <v>6570228.7800000012</v>
      </c>
      <c r="M27" s="7">
        <f t="shared" ref="M27" si="139">C27+H27</f>
        <v>-30419.410000000003</v>
      </c>
      <c r="N27" s="7">
        <f t="shared" ref="N27" si="140">D27+I27</f>
        <v>-6380991.1999999993</v>
      </c>
      <c r="O27" s="7">
        <f t="shared" ref="O27" si="141">E27+J27</f>
        <v>158818.17000000086</v>
      </c>
      <c r="P27" s="7"/>
      <c r="Q27" s="7">
        <f t="shared" si="134"/>
        <v>15881.82</v>
      </c>
      <c r="R27" s="7">
        <f>ROUND(Q27*0.15,2)</f>
        <v>2382.27</v>
      </c>
      <c r="S27" s="7">
        <f t="shared" ref="S27" si="142">ROUND(Q27*0.85,2)</f>
        <v>13499.55</v>
      </c>
    </row>
    <row r="28" spans="1:19" ht="15" customHeight="1" x14ac:dyDescent="0.25">
      <c r="A28" s="24">
        <f t="shared" si="13"/>
        <v>44877</v>
      </c>
      <c r="B28" s="7">
        <v>1125606.52</v>
      </c>
      <c r="C28" s="7">
        <v>-1283</v>
      </c>
      <c r="D28" s="7">
        <v>-1006240.5399999999</v>
      </c>
      <c r="E28" s="7">
        <f t="shared" ref="E28" si="143">SUM(B28:D28)</f>
        <v>118082.9800000001</v>
      </c>
      <c r="F28" s="16"/>
      <c r="G28" s="7">
        <v>8210376.5899999999</v>
      </c>
      <c r="H28" s="7">
        <v>-4782.2700000000004</v>
      </c>
      <c r="I28" s="7">
        <v>-8048078.8300000001</v>
      </c>
      <c r="J28" s="7">
        <f t="shared" ref="J28" si="144">SUM(G28:I28)</f>
        <v>157515.49000000022</v>
      </c>
      <c r="K28" s="16"/>
      <c r="L28" s="7">
        <f t="shared" ref="L28" si="145">B28+G28</f>
        <v>9335983.1099999994</v>
      </c>
      <c r="M28" s="7">
        <f t="shared" ref="M28" si="146">C28+H28</f>
        <v>-6065.27</v>
      </c>
      <c r="N28" s="7">
        <f t="shared" ref="N28" si="147">D28+I28</f>
        <v>-9054319.3699999992</v>
      </c>
      <c r="O28" s="7">
        <f t="shared" ref="O28" si="148">E28+J28</f>
        <v>275598.47000000032</v>
      </c>
      <c r="P28" s="7"/>
      <c r="Q28" s="7">
        <f t="shared" si="134"/>
        <v>27559.85</v>
      </c>
      <c r="R28" s="7">
        <f>ROUND(Q28*0.15,2)</f>
        <v>4133.9799999999996</v>
      </c>
      <c r="S28" s="7">
        <f t="shared" ref="S28" si="149">ROUND(Q28*0.85,2)</f>
        <v>23425.87</v>
      </c>
    </row>
    <row r="29" spans="1:19" ht="15" customHeight="1" x14ac:dyDescent="0.25">
      <c r="A29" s="24">
        <f t="shared" si="13"/>
        <v>44884</v>
      </c>
      <c r="B29" s="7">
        <v>941260.35000000009</v>
      </c>
      <c r="C29" s="7">
        <v>-10</v>
      </c>
      <c r="D29" s="7">
        <v>-813769.94</v>
      </c>
      <c r="E29" s="7">
        <f t="shared" ref="E29" si="150">SUM(B29:D29)</f>
        <v>127480.41000000015</v>
      </c>
      <c r="F29" s="16"/>
      <c r="G29" s="7">
        <v>11617010.870000001</v>
      </c>
      <c r="H29" s="7">
        <v>-12220.14</v>
      </c>
      <c r="I29" s="7">
        <v>-10777357.799999999</v>
      </c>
      <c r="J29" s="7">
        <f t="shared" ref="J29:J30" si="151">SUM(G29:I29)</f>
        <v>827432.93000000156</v>
      </c>
      <c r="K29" s="16"/>
      <c r="L29" s="7">
        <f t="shared" ref="L29" si="152">B29+G29</f>
        <v>12558271.220000001</v>
      </c>
      <c r="M29" s="7">
        <f t="shared" ref="M29" si="153">C29+H29</f>
        <v>-12230.14</v>
      </c>
      <c r="N29" s="7">
        <f t="shared" ref="N29" si="154">D29+I29</f>
        <v>-11591127.739999998</v>
      </c>
      <c r="O29" s="7">
        <f t="shared" ref="O29" si="155">E29+J29</f>
        <v>954913.34000000171</v>
      </c>
      <c r="P29" s="7"/>
      <c r="Q29" s="7">
        <f t="shared" si="134"/>
        <v>95491.33</v>
      </c>
      <c r="R29" s="7">
        <f>ROUND(Q29*0.15,2)</f>
        <v>14323.7</v>
      </c>
      <c r="S29" s="7">
        <f t="shared" ref="S29" si="156">ROUND(Q29*0.85,2)</f>
        <v>81167.63</v>
      </c>
    </row>
    <row r="30" spans="1:19" ht="15" customHeight="1" x14ac:dyDescent="0.25">
      <c r="A30" s="24">
        <f t="shared" si="13"/>
        <v>44891</v>
      </c>
      <c r="B30" s="7">
        <v>1000640.2100000001</v>
      </c>
      <c r="C30" s="7">
        <v>-540</v>
      </c>
      <c r="D30" s="7">
        <v>-907600.46999999986</v>
      </c>
      <c r="E30" s="7">
        <f t="shared" ref="E30:E35" si="157">SUM(B30:D30)</f>
        <v>92499.740000000224</v>
      </c>
      <c r="F30" s="16"/>
      <c r="G30" s="7">
        <v>5494053.7000000002</v>
      </c>
      <c r="H30" s="7">
        <v>-5941.8099999999995</v>
      </c>
      <c r="I30" s="7">
        <v>-5209817.6899999995</v>
      </c>
      <c r="J30" s="7">
        <f t="shared" si="151"/>
        <v>278294.20000000112</v>
      </c>
      <c r="K30" s="16"/>
      <c r="L30" s="7">
        <f t="shared" ref="L30" si="158">B30+G30</f>
        <v>6494693.9100000001</v>
      </c>
      <c r="M30" s="7">
        <f t="shared" ref="M30" si="159">C30+H30</f>
        <v>-6481.8099999999995</v>
      </c>
      <c r="N30" s="7">
        <f t="shared" ref="N30" si="160">D30+I30</f>
        <v>-6117418.1599999992</v>
      </c>
      <c r="O30" s="7">
        <f t="shared" ref="O30" si="161">E30+J30</f>
        <v>370793.94000000134</v>
      </c>
      <c r="P30" s="7"/>
      <c r="Q30" s="7">
        <f t="shared" si="134"/>
        <v>37079.39</v>
      </c>
      <c r="R30" s="7">
        <f>ROUND(Q30*0.15,2)</f>
        <v>5561.91</v>
      </c>
      <c r="S30" s="7">
        <f t="shared" ref="S30" si="162">ROUND(Q30*0.85,2)</f>
        <v>31517.48</v>
      </c>
    </row>
    <row r="31" spans="1:19" ht="15" customHeight="1" x14ac:dyDescent="0.25">
      <c r="A31" s="24">
        <f t="shared" si="13"/>
        <v>44898</v>
      </c>
      <c r="B31" s="7">
        <v>793186.4</v>
      </c>
      <c r="C31" s="7">
        <v>-460</v>
      </c>
      <c r="D31" s="7">
        <v>-759204.57000000007</v>
      </c>
      <c r="E31" s="7">
        <f t="shared" si="157"/>
        <v>33521.829999999958</v>
      </c>
      <c r="F31" s="16"/>
      <c r="G31" s="7">
        <v>4667647.55</v>
      </c>
      <c r="H31" s="7">
        <v>-2050.1799999999998</v>
      </c>
      <c r="I31" s="7">
        <v>-4223360.2100000009</v>
      </c>
      <c r="J31" s="7">
        <f t="shared" ref="J31" si="163">SUM(G31:I31)</f>
        <v>442237.15999999922</v>
      </c>
      <c r="K31" s="16"/>
      <c r="L31" s="7">
        <f t="shared" ref="L31" si="164">B31+G31</f>
        <v>5460833.9500000002</v>
      </c>
      <c r="M31" s="7">
        <f t="shared" ref="M31" si="165">C31+H31</f>
        <v>-2510.1799999999998</v>
      </c>
      <c r="N31" s="7">
        <f t="shared" ref="N31" si="166">D31+I31</f>
        <v>-4982564.7800000012</v>
      </c>
      <c r="O31" s="7">
        <f t="shared" ref="O31" si="167">E31+J31</f>
        <v>475758.98999999918</v>
      </c>
      <c r="P31" s="7"/>
      <c r="Q31" s="7">
        <f t="shared" si="134"/>
        <v>47575.9</v>
      </c>
      <c r="R31" s="7">
        <f>ROUND(Q31*0.15,2)-0.01</f>
        <v>7136.38</v>
      </c>
      <c r="S31" s="7">
        <f t="shared" ref="S31" si="168">ROUND(Q31*0.85,2)</f>
        <v>40439.519999999997</v>
      </c>
    </row>
    <row r="32" spans="1:19" ht="15" customHeight="1" x14ac:dyDescent="0.25">
      <c r="A32" s="24">
        <f t="shared" si="13"/>
        <v>44905</v>
      </c>
      <c r="B32" s="7">
        <v>700262.77000000014</v>
      </c>
      <c r="C32" s="7">
        <v>0</v>
      </c>
      <c r="D32" s="7">
        <v>-692129.40999999992</v>
      </c>
      <c r="E32" s="7">
        <f t="shared" si="157"/>
        <v>8133.3600000002189</v>
      </c>
      <c r="F32" s="16"/>
      <c r="G32" s="7">
        <v>4585960.28</v>
      </c>
      <c r="H32" s="7">
        <v>-1538.58</v>
      </c>
      <c r="I32" s="7">
        <v>-3956224.1199999996</v>
      </c>
      <c r="J32" s="7">
        <f t="shared" ref="J32" si="169">SUM(G32:I32)</f>
        <v>628197.58000000054</v>
      </c>
      <c r="K32" s="16"/>
      <c r="L32" s="7">
        <f t="shared" ref="L32" si="170">B32+G32</f>
        <v>5286223.0500000007</v>
      </c>
      <c r="M32" s="7">
        <f t="shared" ref="M32" si="171">C32+H32</f>
        <v>-1538.58</v>
      </c>
      <c r="N32" s="7">
        <f t="shared" ref="N32" si="172">D32+I32</f>
        <v>-4648353.5299999993</v>
      </c>
      <c r="O32" s="7">
        <f t="shared" ref="O32" si="173">E32+J32</f>
        <v>636330.94000000076</v>
      </c>
      <c r="P32" s="7"/>
      <c r="Q32" s="7">
        <f t="shared" ref="Q32" si="174">ROUND(O32*0.1,2)</f>
        <v>63633.09</v>
      </c>
      <c r="R32" s="7">
        <f t="shared" ref="R32:R37" si="175">ROUND(Q32*0.15,2)</f>
        <v>9544.9599999999991</v>
      </c>
      <c r="S32" s="7">
        <f t="shared" ref="S32" si="176">ROUND(Q32*0.85,2)</f>
        <v>54088.13</v>
      </c>
    </row>
    <row r="33" spans="1:19" ht="15" customHeight="1" x14ac:dyDescent="0.25">
      <c r="A33" s="24">
        <f t="shared" si="13"/>
        <v>44912</v>
      </c>
      <c r="B33" s="7">
        <v>950918.02</v>
      </c>
      <c r="C33" s="7">
        <v>-80</v>
      </c>
      <c r="D33" s="7">
        <v>-928866.40999999992</v>
      </c>
      <c r="E33" s="7">
        <f t="shared" si="157"/>
        <v>21971.610000000102</v>
      </c>
      <c r="F33" s="16"/>
      <c r="G33" s="7">
        <v>11171302.800000001</v>
      </c>
      <c r="H33" s="7">
        <v>-1176.3900000000001</v>
      </c>
      <c r="I33" s="7">
        <v>-8235833.2099999981</v>
      </c>
      <c r="J33" s="7">
        <f t="shared" ref="J33" si="177">SUM(G33:I33)</f>
        <v>2934293.200000002</v>
      </c>
      <c r="K33" s="16"/>
      <c r="L33" s="7">
        <f t="shared" ref="L33" si="178">B33+G33</f>
        <v>12122220.82</v>
      </c>
      <c r="M33" s="7">
        <f t="shared" ref="M33" si="179">C33+H33</f>
        <v>-1256.3900000000001</v>
      </c>
      <c r="N33" s="7">
        <f t="shared" ref="N33" si="180">D33+I33</f>
        <v>-9164699.6199999973</v>
      </c>
      <c r="O33" s="7">
        <f t="shared" ref="O33" si="181">E33+J33</f>
        <v>2956264.8100000024</v>
      </c>
      <c r="P33" s="7"/>
      <c r="Q33" s="7">
        <f>ROUND(O33*0.1,2)+0.01</f>
        <v>295626.49</v>
      </c>
      <c r="R33" s="7">
        <f t="shared" si="175"/>
        <v>44343.97</v>
      </c>
      <c r="S33" s="7">
        <f t="shared" ref="S33" si="182">ROUND(Q33*0.85,2)</f>
        <v>251282.52</v>
      </c>
    </row>
    <row r="34" spans="1:19" ht="15" customHeight="1" x14ac:dyDescent="0.25">
      <c r="A34" s="24">
        <f t="shared" si="13"/>
        <v>44919</v>
      </c>
      <c r="B34" s="7">
        <v>751293.24</v>
      </c>
      <c r="C34" s="7">
        <v>0</v>
      </c>
      <c r="D34" s="7">
        <v>-795827.73</v>
      </c>
      <c r="E34" s="7">
        <f t="shared" si="157"/>
        <v>-44534.489999999991</v>
      </c>
      <c r="F34" s="16"/>
      <c r="G34" s="7">
        <v>4030960.0300000003</v>
      </c>
      <c r="H34" s="7">
        <v>-1640.62</v>
      </c>
      <c r="I34" s="7">
        <v>-3843430.5699999994</v>
      </c>
      <c r="J34" s="7">
        <f t="shared" ref="J34" si="183">SUM(G34:I34)</f>
        <v>185888.84000000078</v>
      </c>
      <c r="K34" s="16"/>
      <c r="L34" s="7">
        <f t="shared" ref="L34" si="184">B34+G34</f>
        <v>4782253.2700000005</v>
      </c>
      <c r="M34" s="7">
        <f t="shared" ref="M34" si="185">C34+H34</f>
        <v>-1640.62</v>
      </c>
      <c r="N34" s="7">
        <f t="shared" ref="N34" si="186">D34+I34</f>
        <v>-4639258.2999999989</v>
      </c>
      <c r="O34" s="7">
        <f t="shared" ref="O34" si="187">E34+J34</f>
        <v>141354.35000000079</v>
      </c>
      <c r="P34" s="7"/>
      <c r="Q34" s="7">
        <f>ROUND(O34*0.1,2)</f>
        <v>14135.44</v>
      </c>
      <c r="R34" s="7">
        <f t="shared" si="175"/>
        <v>2120.3200000000002</v>
      </c>
      <c r="S34" s="7">
        <f t="shared" ref="S34" si="188">ROUND(Q34*0.85,2)</f>
        <v>12015.12</v>
      </c>
    </row>
    <row r="35" spans="1:19" ht="15" customHeight="1" x14ac:dyDescent="0.25">
      <c r="A35" s="24">
        <f t="shared" si="13"/>
        <v>44926</v>
      </c>
      <c r="B35" s="7">
        <v>755652.21</v>
      </c>
      <c r="C35" s="7">
        <v>-825.99</v>
      </c>
      <c r="D35" s="7">
        <v>-712865.55999999994</v>
      </c>
      <c r="E35" s="7">
        <f t="shared" si="157"/>
        <v>41960.660000000033</v>
      </c>
      <c r="F35" s="16"/>
      <c r="G35" s="7">
        <v>4670893.5999999996</v>
      </c>
      <c r="H35" s="7">
        <v>-3155.6499999999996</v>
      </c>
      <c r="I35" s="7">
        <v>-4110497.44</v>
      </c>
      <c r="J35" s="7">
        <f t="shared" ref="J35" si="189">SUM(G35:I35)</f>
        <v>557240.50999999931</v>
      </c>
      <c r="K35" s="16"/>
      <c r="L35" s="7">
        <f t="shared" ref="L35" si="190">B35+G35</f>
        <v>5426545.8099999996</v>
      </c>
      <c r="M35" s="7">
        <f t="shared" ref="M35" si="191">C35+H35</f>
        <v>-3981.6399999999994</v>
      </c>
      <c r="N35" s="7">
        <f t="shared" ref="N35" si="192">D35+I35</f>
        <v>-4823363</v>
      </c>
      <c r="O35" s="7">
        <f t="shared" ref="O35" si="193">E35+J35</f>
        <v>599201.16999999934</v>
      </c>
      <c r="P35" s="7"/>
      <c r="Q35" s="7">
        <f>ROUND(O35*0.1,2)</f>
        <v>59920.12</v>
      </c>
      <c r="R35" s="7">
        <f t="shared" si="175"/>
        <v>8988.02</v>
      </c>
      <c r="S35" s="7">
        <f t="shared" ref="S35" si="194">ROUND(Q35*0.85,2)</f>
        <v>50932.1</v>
      </c>
    </row>
    <row r="36" spans="1:19" ht="15" customHeight="1" x14ac:dyDescent="0.25">
      <c r="A36" s="24">
        <f t="shared" si="13"/>
        <v>44933</v>
      </c>
      <c r="B36" s="7">
        <v>759890.17999999993</v>
      </c>
      <c r="C36" s="7">
        <v>-4.8</v>
      </c>
      <c r="D36" s="7">
        <v>-654978.78</v>
      </c>
      <c r="E36" s="7">
        <f t="shared" ref="E36" si="195">SUM(B36:D36)</f>
        <v>104906.59999999986</v>
      </c>
      <c r="F36" s="16"/>
      <c r="G36" s="7">
        <v>3769808.13</v>
      </c>
      <c r="H36" s="7">
        <v>-145191.03</v>
      </c>
      <c r="I36" s="7">
        <v>-3272043.4400000004</v>
      </c>
      <c r="J36" s="7">
        <f t="shared" ref="J36" si="196">SUM(G36:I36)</f>
        <v>352573.65999999968</v>
      </c>
      <c r="K36" s="16"/>
      <c r="L36" s="7">
        <f t="shared" ref="L36" si="197">B36+G36</f>
        <v>4529698.3099999996</v>
      </c>
      <c r="M36" s="7">
        <f t="shared" ref="M36" si="198">C36+H36</f>
        <v>-145195.82999999999</v>
      </c>
      <c r="N36" s="7">
        <f t="shared" ref="N36" si="199">D36+I36</f>
        <v>-3927022.2200000007</v>
      </c>
      <c r="O36" s="7">
        <f t="shared" ref="O36" si="200">E36+J36</f>
        <v>457480.25999999954</v>
      </c>
      <c r="P36" s="7"/>
      <c r="Q36" s="7">
        <f>ROUND(O36*0.1,2)</f>
        <v>45748.03</v>
      </c>
      <c r="R36" s="7">
        <f t="shared" si="175"/>
        <v>6862.2</v>
      </c>
      <c r="S36" s="7">
        <f t="shared" ref="S36" si="201">ROUND(Q36*0.85,2)</f>
        <v>38885.83</v>
      </c>
    </row>
    <row r="37" spans="1:19" ht="15" customHeight="1" x14ac:dyDescent="0.25">
      <c r="A37" s="24">
        <f t="shared" si="13"/>
        <v>44940</v>
      </c>
      <c r="B37" s="7">
        <v>1166323.83</v>
      </c>
      <c r="C37" s="7">
        <v>-15</v>
      </c>
      <c r="D37" s="7">
        <v>-1158608.1000000001</v>
      </c>
      <c r="E37" s="7">
        <f t="shared" ref="E37" si="202">SUM(B37:D37)</f>
        <v>7700.7299999999814</v>
      </c>
      <c r="F37" s="16"/>
      <c r="G37" s="7">
        <v>4366260.38</v>
      </c>
      <c r="H37" s="7">
        <v>-7538</v>
      </c>
      <c r="I37" s="7">
        <v>-4109602.7</v>
      </c>
      <c r="J37" s="7">
        <f t="shared" ref="J37" si="203">SUM(G37:I37)</f>
        <v>249119.6799999997</v>
      </c>
      <c r="K37" s="16"/>
      <c r="L37" s="7">
        <f t="shared" ref="L37" si="204">B37+G37</f>
        <v>5532584.21</v>
      </c>
      <c r="M37" s="7">
        <f t="shared" ref="M37" si="205">C37+H37</f>
        <v>-7553</v>
      </c>
      <c r="N37" s="7">
        <f t="shared" ref="N37" si="206">D37+I37</f>
        <v>-5268210.8000000007</v>
      </c>
      <c r="O37" s="7">
        <f t="shared" ref="O37" si="207">E37+J37</f>
        <v>256820.40999999968</v>
      </c>
      <c r="P37" s="7"/>
      <c r="Q37" s="7">
        <f>ROUND(O37*0.1,2)</f>
        <v>25682.04</v>
      </c>
      <c r="R37" s="7">
        <f t="shared" si="175"/>
        <v>3852.31</v>
      </c>
      <c r="S37" s="7">
        <f t="shared" ref="S37" si="208">ROUND(Q37*0.85,2)</f>
        <v>21829.73</v>
      </c>
    </row>
    <row r="38" spans="1:19" ht="15" customHeight="1" x14ac:dyDescent="0.25">
      <c r="A38" s="24">
        <f t="shared" si="13"/>
        <v>44947</v>
      </c>
      <c r="B38" s="7">
        <v>1112944.1800000002</v>
      </c>
      <c r="C38" s="7">
        <v>-273.5</v>
      </c>
      <c r="D38" s="7">
        <v>-1065361.98</v>
      </c>
      <c r="E38" s="7">
        <f t="shared" ref="E38" si="209">SUM(B38:D38)</f>
        <v>47308.700000000186</v>
      </c>
      <c r="F38" s="16"/>
      <c r="G38" s="7">
        <v>5563054.9900000002</v>
      </c>
      <c r="H38" s="7">
        <v>-6178.3600000000006</v>
      </c>
      <c r="I38" s="7">
        <v>-4986002.25</v>
      </c>
      <c r="J38" s="7">
        <f t="shared" ref="J38" si="210">SUM(G38:I38)</f>
        <v>570874.37999999989</v>
      </c>
      <c r="K38" s="16"/>
      <c r="L38" s="7">
        <f t="shared" ref="L38" si="211">B38+G38</f>
        <v>6675999.1699999999</v>
      </c>
      <c r="M38" s="7">
        <f t="shared" ref="M38" si="212">C38+H38</f>
        <v>-6451.8600000000006</v>
      </c>
      <c r="N38" s="7">
        <f t="shared" ref="N38" si="213">D38+I38</f>
        <v>-6051364.2300000004</v>
      </c>
      <c r="O38" s="7">
        <f t="shared" ref="O38" si="214">E38+J38</f>
        <v>618183.08000000007</v>
      </c>
      <c r="P38" s="7"/>
      <c r="Q38" s="7">
        <f>ROUND(O38*0.1,2)+0.01</f>
        <v>61818.32</v>
      </c>
      <c r="R38" s="7">
        <f t="shared" ref="R38" si="215">ROUND(Q38*0.15,2)</f>
        <v>9272.75</v>
      </c>
      <c r="S38" s="7">
        <f t="shared" ref="S38" si="216">ROUND(Q38*0.85,2)</f>
        <v>52545.57</v>
      </c>
    </row>
    <row r="39" spans="1:19" ht="15" customHeight="1" x14ac:dyDescent="0.25">
      <c r="A39" s="24">
        <f t="shared" si="13"/>
        <v>44954</v>
      </c>
      <c r="B39" s="7">
        <v>980924.07</v>
      </c>
      <c r="C39" s="7">
        <v>-3005</v>
      </c>
      <c r="D39" s="7">
        <v>-1012726.48</v>
      </c>
      <c r="E39" s="7">
        <f t="shared" ref="E39" si="217">SUM(B39:D39)</f>
        <v>-34807.410000000033</v>
      </c>
      <c r="F39" s="16"/>
      <c r="G39" s="7">
        <v>4561014.43</v>
      </c>
      <c r="H39" s="7">
        <v>-13404.05</v>
      </c>
      <c r="I39" s="7">
        <v>-4423703.74</v>
      </c>
      <c r="J39" s="7">
        <f t="shared" ref="J39" si="218">SUM(G39:I39)</f>
        <v>123906.63999999966</v>
      </c>
      <c r="K39" s="16"/>
      <c r="L39" s="7">
        <f t="shared" ref="L39" si="219">B39+G39</f>
        <v>5541938.5</v>
      </c>
      <c r="M39" s="7">
        <f t="shared" ref="M39" si="220">C39+H39</f>
        <v>-16409.05</v>
      </c>
      <c r="N39" s="7">
        <f t="shared" ref="N39" si="221">D39+I39</f>
        <v>-5436430.2200000007</v>
      </c>
      <c r="O39" s="7">
        <f t="shared" ref="O39" si="222">E39+J39</f>
        <v>89099.229999999632</v>
      </c>
      <c r="P39" s="7"/>
      <c r="Q39" s="7">
        <f>ROUND(O39*0.1,2)</f>
        <v>8909.92</v>
      </c>
      <c r="R39" s="7">
        <f t="shared" ref="R39" si="223">ROUND(Q39*0.15,2)</f>
        <v>1336.49</v>
      </c>
      <c r="S39" s="7">
        <f t="shared" ref="S39" si="224">ROUND(Q39*0.85,2)</f>
        <v>7573.43</v>
      </c>
    </row>
    <row r="40" spans="1:19" ht="15" customHeight="1" x14ac:dyDescent="0.25">
      <c r="A40" s="24">
        <f t="shared" si="13"/>
        <v>44961</v>
      </c>
      <c r="B40" s="7">
        <v>699551.15</v>
      </c>
      <c r="C40" s="7">
        <v>-20</v>
      </c>
      <c r="D40" s="7">
        <v>-663435.69000000006</v>
      </c>
      <c r="E40" s="7">
        <f t="shared" ref="E40" si="225">SUM(B40:D40)</f>
        <v>36095.459999999963</v>
      </c>
      <c r="F40" s="16"/>
      <c r="G40" s="7">
        <v>4574335.71</v>
      </c>
      <c r="H40" s="7">
        <v>-33262.210000000006</v>
      </c>
      <c r="I40" s="7">
        <v>-4370451.38</v>
      </c>
      <c r="J40" s="7">
        <f t="shared" ref="J40" si="226">SUM(G40:I40)</f>
        <v>170622.12000000011</v>
      </c>
      <c r="K40" s="16"/>
      <c r="L40" s="7">
        <f t="shared" ref="L40" si="227">B40+G40</f>
        <v>5273886.8600000003</v>
      </c>
      <c r="M40" s="7">
        <f t="shared" ref="M40" si="228">C40+H40</f>
        <v>-33282.210000000006</v>
      </c>
      <c r="N40" s="7">
        <f t="shared" ref="N40" si="229">D40+I40</f>
        <v>-5033887.07</v>
      </c>
      <c r="O40" s="7">
        <f t="shared" ref="O40" si="230">E40+J40</f>
        <v>206717.58000000007</v>
      </c>
      <c r="P40" s="7"/>
      <c r="Q40" s="7">
        <f>ROUND(O40*0.1,2)</f>
        <v>20671.759999999998</v>
      </c>
      <c r="R40" s="7">
        <f t="shared" ref="R40" si="231">ROUND(Q40*0.15,2)</f>
        <v>3100.76</v>
      </c>
      <c r="S40" s="7">
        <f t="shared" ref="S40" si="232">ROUND(Q40*0.85,2)</f>
        <v>17571</v>
      </c>
    </row>
    <row r="41" spans="1:19" ht="15" customHeight="1" x14ac:dyDescent="0.25">
      <c r="A41" s="24">
        <f t="shared" si="13"/>
        <v>44968</v>
      </c>
      <c r="B41" s="7">
        <v>766154.67</v>
      </c>
      <c r="C41" s="7">
        <v>-242.95</v>
      </c>
      <c r="D41" s="7">
        <v>-624452.8600000001</v>
      </c>
      <c r="E41" s="7">
        <f t="shared" ref="E41" si="233">SUM(B41:D41)</f>
        <v>141458.85999999999</v>
      </c>
      <c r="F41" s="16"/>
      <c r="G41" s="7">
        <v>3593052.65</v>
      </c>
      <c r="H41" s="7">
        <v>-10775.29</v>
      </c>
      <c r="I41" s="7">
        <v>-3049665.8799999994</v>
      </c>
      <c r="J41" s="7">
        <f t="shared" ref="J41" si="234">SUM(G41:I41)</f>
        <v>532611.48000000045</v>
      </c>
      <c r="K41" s="16"/>
      <c r="L41" s="7">
        <f t="shared" ref="L41" si="235">B41+G41</f>
        <v>4359207.32</v>
      </c>
      <c r="M41" s="7">
        <f t="shared" ref="M41" si="236">C41+H41</f>
        <v>-11018.240000000002</v>
      </c>
      <c r="N41" s="7">
        <f t="shared" ref="N41" si="237">D41+I41</f>
        <v>-3674118.7399999993</v>
      </c>
      <c r="O41" s="7">
        <f t="shared" ref="O41" si="238">E41+J41</f>
        <v>674070.34000000043</v>
      </c>
      <c r="P41" s="7"/>
      <c r="Q41" s="7">
        <f>ROUND(O41*0.1,2)+0.01</f>
        <v>67407.039999999994</v>
      </c>
      <c r="R41" s="7">
        <f t="shared" ref="R41" si="239">ROUND(Q41*0.15,2)</f>
        <v>10111.06</v>
      </c>
      <c r="S41" s="7">
        <f t="shared" ref="S41" si="240">ROUND(Q41*0.85,2)</f>
        <v>57295.98</v>
      </c>
    </row>
    <row r="42" spans="1:19" ht="15" customHeight="1" x14ac:dyDescent="0.25">
      <c r="A42" s="24">
        <f t="shared" si="13"/>
        <v>44975</v>
      </c>
      <c r="B42" s="7">
        <v>585462.39999999991</v>
      </c>
      <c r="C42" s="7">
        <v>-37</v>
      </c>
      <c r="D42" s="7">
        <v>-1107426.95</v>
      </c>
      <c r="E42" s="7">
        <f t="shared" ref="E42" si="241">SUM(B42:D42)</f>
        <v>-522001.55000000005</v>
      </c>
      <c r="F42" s="16"/>
      <c r="G42" s="7">
        <v>4303471.8499999996</v>
      </c>
      <c r="H42" s="7">
        <v>-3178.1000000000004</v>
      </c>
      <c r="I42" s="7">
        <v>-4474407</v>
      </c>
      <c r="J42" s="7">
        <f t="shared" ref="J42" si="242">SUM(G42:I42)</f>
        <v>-174113.25</v>
      </c>
      <c r="K42" s="16"/>
      <c r="L42" s="7">
        <f t="shared" ref="L42" si="243">B42+G42</f>
        <v>4888934.25</v>
      </c>
      <c r="M42" s="7">
        <f t="shared" ref="M42" si="244">C42+H42</f>
        <v>-3215.1000000000004</v>
      </c>
      <c r="N42" s="7">
        <f t="shared" ref="N42" si="245">D42+I42</f>
        <v>-5581833.9500000002</v>
      </c>
      <c r="O42" s="7">
        <f t="shared" ref="O42" si="246">E42+J42</f>
        <v>-696114.8</v>
      </c>
      <c r="P42" s="7"/>
      <c r="Q42" s="7">
        <f>ROUND(O42*0.1,2)</f>
        <v>-69611.48</v>
      </c>
      <c r="R42" s="7">
        <f t="shared" ref="R42" si="247">ROUND(Q42*0.15,2)</f>
        <v>-10441.719999999999</v>
      </c>
      <c r="S42" s="7">
        <f t="shared" ref="S42" si="248">ROUND(Q42*0.85,2)</f>
        <v>-59169.760000000002</v>
      </c>
    </row>
    <row r="43" spans="1:19" ht="15" customHeight="1" x14ac:dyDescent="0.25">
      <c r="A43" s="24">
        <f t="shared" si="13"/>
        <v>44982</v>
      </c>
      <c r="B43" s="7">
        <v>530401.49</v>
      </c>
      <c r="C43" s="7">
        <v>-600</v>
      </c>
      <c r="D43" s="7">
        <v>-583035.68000000005</v>
      </c>
      <c r="E43" s="7">
        <f t="shared" ref="E43" si="249">SUM(B43:D43)</f>
        <v>-53234.190000000061</v>
      </c>
      <c r="F43" s="16"/>
      <c r="G43" s="7">
        <v>3554710.65</v>
      </c>
      <c r="H43" s="7">
        <v>-10750.699999999999</v>
      </c>
      <c r="I43" s="7">
        <v>-3352860.17</v>
      </c>
      <c r="J43" s="7">
        <f t="shared" ref="J43" si="250">SUM(G43:I43)</f>
        <v>191099.7799999998</v>
      </c>
      <c r="K43" s="16"/>
      <c r="L43" s="7">
        <f t="shared" ref="L43" si="251">B43+G43</f>
        <v>4085112.1399999997</v>
      </c>
      <c r="M43" s="7">
        <f t="shared" ref="M43" si="252">C43+H43</f>
        <v>-11350.699999999999</v>
      </c>
      <c r="N43" s="7">
        <f t="shared" ref="N43" si="253">D43+I43</f>
        <v>-3935895.85</v>
      </c>
      <c r="O43" s="7">
        <f t="shared" ref="O43" si="254">E43+J43</f>
        <v>137865.58999999973</v>
      </c>
      <c r="P43" s="7"/>
      <c r="Q43" s="7">
        <f>ROUND(O43*0.1,2)</f>
        <v>13786.56</v>
      </c>
      <c r="R43" s="7">
        <f t="shared" ref="R43" si="255">ROUND(Q43*0.15,2)</f>
        <v>2067.98</v>
      </c>
      <c r="S43" s="7">
        <f t="shared" ref="S43" si="256">ROUND(Q43*0.85,2)</f>
        <v>11718.58</v>
      </c>
    </row>
    <row r="44" spans="1:19" ht="15" customHeight="1" x14ac:dyDescent="0.25">
      <c r="A44" s="24">
        <f t="shared" si="13"/>
        <v>44989</v>
      </c>
      <c r="B44" s="7">
        <v>438333.52999999997</v>
      </c>
      <c r="C44" s="7">
        <v>0</v>
      </c>
      <c r="D44" s="7">
        <v>-457464.79</v>
      </c>
      <c r="E44" s="7">
        <f t="shared" ref="E44" si="257">SUM(B44:D44)</f>
        <v>-19131.260000000009</v>
      </c>
      <c r="F44" s="16"/>
      <c r="G44" s="7">
        <v>4925086.41</v>
      </c>
      <c r="H44" s="7">
        <v>-4607.29</v>
      </c>
      <c r="I44" s="7">
        <v>-4594004.62</v>
      </c>
      <c r="J44" s="7">
        <f t="shared" ref="J44" si="258">SUM(G44:I44)</f>
        <v>326474.5</v>
      </c>
      <c r="K44" s="16"/>
      <c r="L44" s="7">
        <f t="shared" ref="L44" si="259">B44+G44</f>
        <v>5363419.9400000004</v>
      </c>
      <c r="M44" s="7">
        <f t="shared" ref="M44" si="260">C44+H44</f>
        <v>-4607.29</v>
      </c>
      <c r="N44" s="7">
        <f t="shared" ref="N44" si="261">D44+I44</f>
        <v>-5051469.41</v>
      </c>
      <c r="O44" s="7">
        <f t="shared" ref="O44" si="262">E44+J44</f>
        <v>307343.24</v>
      </c>
      <c r="P44" s="7"/>
      <c r="Q44" s="7">
        <f>ROUND(O44*0.1,2)+0.01</f>
        <v>30734.329999999998</v>
      </c>
      <c r="R44" s="7">
        <f t="shared" ref="R44" si="263">ROUND(Q44*0.15,2)</f>
        <v>4610.1499999999996</v>
      </c>
      <c r="S44" s="7">
        <f t="shared" ref="S44" si="264">ROUND(Q44*0.85,2)</f>
        <v>26124.18</v>
      </c>
    </row>
    <row r="45" spans="1:19" ht="15" customHeight="1" x14ac:dyDescent="0.25">
      <c r="A45" s="24">
        <f t="shared" si="13"/>
        <v>44996</v>
      </c>
      <c r="B45" s="7">
        <v>629944.84</v>
      </c>
      <c r="C45" s="7">
        <v>-75</v>
      </c>
      <c r="D45" s="7">
        <v>-699875.89999999991</v>
      </c>
      <c r="E45" s="7">
        <f t="shared" ref="E45" si="265">SUM(B45:D45)</f>
        <v>-70006.059999999939</v>
      </c>
      <c r="F45" s="16"/>
      <c r="G45" s="7">
        <v>3990545.4</v>
      </c>
      <c r="H45" s="7">
        <v>-6589.1299999999992</v>
      </c>
      <c r="I45" s="7">
        <v>-3714502.3</v>
      </c>
      <c r="J45" s="7">
        <f t="shared" ref="J45" si="266">SUM(G45:I45)</f>
        <v>269453.9700000002</v>
      </c>
      <c r="K45" s="16"/>
      <c r="L45" s="7">
        <f t="shared" ref="L45" si="267">B45+G45</f>
        <v>4620490.24</v>
      </c>
      <c r="M45" s="7">
        <f t="shared" ref="M45" si="268">C45+H45</f>
        <v>-6664.1299999999992</v>
      </c>
      <c r="N45" s="7">
        <f t="shared" ref="N45" si="269">D45+I45</f>
        <v>-4414378.1999999993</v>
      </c>
      <c r="O45" s="7">
        <f t="shared" ref="O45" si="270">E45+J45</f>
        <v>199447.91000000027</v>
      </c>
      <c r="P45" s="7"/>
      <c r="Q45" s="7">
        <f>ROUND(O45*0.1,2)-0.02</f>
        <v>19944.77</v>
      </c>
      <c r="R45" s="7">
        <f t="shared" ref="R45" si="271">ROUND(Q45*0.15,2)</f>
        <v>2991.72</v>
      </c>
      <c r="S45" s="7">
        <f t="shared" ref="S45" si="272">ROUND(Q45*0.85,2)</f>
        <v>16953.05</v>
      </c>
    </row>
    <row r="46" spans="1:19" ht="15" customHeight="1" x14ac:dyDescent="0.25">
      <c r="A46" s="24">
        <f t="shared" si="13"/>
        <v>45003</v>
      </c>
      <c r="B46" s="7">
        <v>1041719.71</v>
      </c>
      <c r="C46" s="7">
        <v>-60</v>
      </c>
      <c r="D46" s="7">
        <v>-886110.69</v>
      </c>
      <c r="E46" s="7">
        <f t="shared" ref="E46" si="273">SUM(B46:D46)</f>
        <v>155549.02000000002</v>
      </c>
      <c r="F46" s="16"/>
      <c r="G46" s="7">
        <v>4256333.75</v>
      </c>
      <c r="H46" s="7">
        <v>-2801.62</v>
      </c>
      <c r="I46" s="7">
        <v>-3734250.6900000004</v>
      </c>
      <c r="J46" s="7">
        <f t="shared" ref="J46" si="274">SUM(G46:I46)</f>
        <v>519281.43999999948</v>
      </c>
      <c r="K46" s="16"/>
      <c r="L46" s="7">
        <f t="shared" ref="L46" si="275">B46+G46</f>
        <v>5298053.46</v>
      </c>
      <c r="M46" s="7">
        <f t="shared" ref="M46" si="276">C46+H46</f>
        <v>-2861.62</v>
      </c>
      <c r="N46" s="7">
        <f t="shared" ref="N46" si="277">D46+I46</f>
        <v>-4620361.3800000008</v>
      </c>
      <c r="O46" s="7">
        <f t="shared" ref="O46" si="278">E46+J46</f>
        <v>674830.4599999995</v>
      </c>
      <c r="P46" s="7"/>
      <c r="Q46" s="7">
        <f>ROUND(O46*0.1,2)-0.02</f>
        <v>67483.03</v>
      </c>
      <c r="R46" s="7">
        <f t="shared" ref="R46" si="279">ROUND(Q46*0.15,2)</f>
        <v>10122.450000000001</v>
      </c>
      <c r="S46" s="7">
        <f t="shared" ref="S46" si="280">ROUND(Q46*0.85,2)</f>
        <v>57360.58</v>
      </c>
    </row>
    <row r="47" spans="1:19" ht="15" customHeight="1" x14ac:dyDescent="0.25">
      <c r="A47" s="24">
        <f t="shared" si="13"/>
        <v>45010</v>
      </c>
      <c r="B47" s="7">
        <v>650842.21</v>
      </c>
      <c r="C47" s="7">
        <v>0</v>
      </c>
      <c r="D47" s="7">
        <v>-600025.94999999995</v>
      </c>
      <c r="E47" s="7">
        <f t="shared" ref="E47" si="281">SUM(B47:D47)</f>
        <v>50816.260000000009</v>
      </c>
      <c r="F47" s="16"/>
      <c r="G47" s="7">
        <v>3133849.35</v>
      </c>
      <c r="H47" s="7">
        <v>-4192.17</v>
      </c>
      <c r="I47" s="7">
        <v>-2676542.0199999996</v>
      </c>
      <c r="J47" s="7">
        <f t="shared" ref="J47" si="282">SUM(G47:I47)</f>
        <v>453115.16000000061</v>
      </c>
      <c r="K47" s="16"/>
      <c r="L47" s="7">
        <f t="shared" ref="L47" si="283">B47+G47</f>
        <v>3784691.56</v>
      </c>
      <c r="M47" s="7">
        <f t="shared" ref="M47" si="284">C47+H47</f>
        <v>-4192.17</v>
      </c>
      <c r="N47" s="7">
        <f t="shared" ref="N47" si="285">D47+I47</f>
        <v>-3276567.9699999997</v>
      </c>
      <c r="O47" s="7">
        <f t="shared" ref="O47" si="286">E47+J47</f>
        <v>503931.42000000062</v>
      </c>
      <c r="P47" s="7"/>
      <c r="Q47" s="7">
        <f>ROUND(O47*0.1,2)+0.01</f>
        <v>50393.15</v>
      </c>
      <c r="R47" s="7">
        <f t="shared" ref="R47" si="287">ROUND(Q47*0.15,2)</f>
        <v>7558.97</v>
      </c>
      <c r="S47" s="7">
        <f t="shared" ref="S47" si="288">ROUND(Q47*0.85,2)</f>
        <v>42834.18</v>
      </c>
    </row>
    <row r="48" spans="1:19" ht="15" customHeight="1" x14ac:dyDescent="0.25">
      <c r="A48" s="24">
        <f t="shared" si="13"/>
        <v>45017</v>
      </c>
      <c r="B48" s="7">
        <v>658415.29</v>
      </c>
      <c r="C48" s="7">
        <v>-505</v>
      </c>
      <c r="D48" s="7">
        <v>-547155.88000000012</v>
      </c>
      <c r="E48" s="7">
        <f t="shared" ref="E48" si="289">SUM(B48:D48)</f>
        <v>110754.40999999992</v>
      </c>
      <c r="F48" s="16"/>
      <c r="G48" s="7">
        <v>3037681.6099999994</v>
      </c>
      <c r="H48" s="7">
        <v>-3504.05</v>
      </c>
      <c r="I48" s="7">
        <v>-2859230.5700000003</v>
      </c>
      <c r="J48" s="7">
        <f t="shared" ref="J48" si="290">SUM(G48:I48)</f>
        <v>174946.98999999929</v>
      </c>
      <c r="K48" s="16"/>
      <c r="L48" s="7">
        <f t="shared" ref="L48" si="291">B48+G48</f>
        <v>3696096.8999999994</v>
      </c>
      <c r="M48" s="7">
        <f t="shared" ref="M48" si="292">C48+H48</f>
        <v>-4009.05</v>
      </c>
      <c r="N48" s="7">
        <f t="shared" ref="N48" si="293">D48+I48</f>
        <v>-3406386.45</v>
      </c>
      <c r="O48" s="7">
        <f t="shared" ref="O48" si="294">E48+J48</f>
        <v>285701.39999999921</v>
      </c>
      <c r="P48" s="7"/>
      <c r="Q48" s="7">
        <f>ROUND(O48*0.1,2)+0.01</f>
        <v>28570.149999999998</v>
      </c>
      <c r="R48" s="7">
        <f t="shared" ref="R48" si="295">ROUND(Q48*0.15,2)</f>
        <v>4285.5200000000004</v>
      </c>
      <c r="S48" s="7">
        <f t="shared" ref="S48" si="296">ROUND(Q48*0.85,2)</f>
        <v>24284.63</v>
      </c>
    </row>
    <row r="49" spans="1:19" ht="15" customHeight="1" x14ac:dyDescent="0.25">
      <c r="A49" s="24">
        <f t="shared" si="13"/>
        <v>45024</v>
      </c>
      <c r="B49" s="7">
        <v>423561.04</v>
      </c>
      <c r="C49" s="7">
        <v>-40</v>
      </c>
      <c r="D49" s="7">
        <v>-478107.72</v>
      </c>
      <c r="E49" s="7">
        <f t="shared" ref="E49" si="297">SUM(B49:D49)</f>
        <v>-54586.679999999993</v>
      </c>
      <c r="F49" s="16"/>
      <c r="G49" s="7">
        <v>4539024.84</v>
      </c>
      <c r="H49" s="7">
        <v>-16086.980000000001</v>
      </c>
      <c r="I49" s="7">
        <v>-4091925.6500000004</v>
      </c>
      <c r="J49" s="7">
        <f t="shared" ref="J49" si="298">SUM(G49:I49)</f>
        <v>431012.20999999903</v>
      </c>
      <c r="K49" s="16"/>
      <c r="L49" s="7">
        <f t="shared" ref="L49" si="299">B49+G49</f>
        <v>4962585.88</v>
      </c>
      <c r="M49" s="7">
        <f t="shared" ref="M49" si="300">C49+H49</f>
        <v>-16126.980000000001</v>
      </c>
      <c r="N49" s="7">
        <f t="shared" ref="N49" si="301">D49+I49</f>
        <v>-4570033.37</v>
      </c>
      <c r="O49" s="7">
        <f t="shared" ref="O49" si="302">E49+J49</f>
        <v>376425.52999999904</v>
      </c>
      <c r="P49" s="7"/>
      <c r="Q49" s="7">
        <f>ROUND(O49*0.1,2)+0.01</f>
        <v>37642.560000000005</v>
      </c>
      <c r="R49" s="7">
        <f t="shared" ref="R49" si="303">ROUND(Q49*0.15,2)</f>
        <v>5646.38</v>
      </c>
      <c r="S49" s="7">
        <f t="shared" ref="S49" si="304">ROUND(Q49*0.85,2)</f>
        <v>31996.18</v>
      </c>
    </row>
    <row r="50" spans="1:19" ht="15" customHeight="1" x14ac:dyDescent="0.25">
      <c r="A50" s="24">
        <f t="shared" si="13"/>
        <v>45031</v>
      </c>
      <c r="B50" s="7">
        <v>507582.65</v>
      </c>
      <c r="C50" s="7">
        <v>-13005</v>
      </c>
      <c r="D50" s="7">
        <v>-424831.64999999997</v>
      </c>
      <c r="E50" s="7">
        <f t="shared" ref="E50" si="305">SUM(B50:D50)</f>
        <v>69746.000000000058</v>
      </c>
      <c r="F50" s="16"/>
      <c r="G50" s="7">
        <v>3426675.19</v>
      </c>
      <c r="H50" s="7">
        <v>-4170.57</v>
      </c>
      <c r="I50" s="7">
        <v>-3507595.1</v>
      </c>
      <c r="J50" s="7">
        <f t="shared" ref="J50" si="306">SUM(G50:I50)</f>
        <v>-85090.479999999981</v>
      </c>
      <c r="K50" s="16"/>
      <c r="L50" s="7">
        <f t="shared" ref="L50" si="307">B50+G50</f>
        <v>3934257.84</v>
      </c>
      <c r="M50" s="7">
        <f t="shared" ref="M50" si="308">C50+H50</f>
        <v>-17175.57</v>
      </c>
      <c r="N50" s="7">
        <f t="shared" ref="N50" si="309">D50+I50</f>
        <v>-3932426.75</v>
      </c>
      <c r="O50" s="7">
        <f t="shared" ref="O50" si="310">E50+J50</f>
        <v>-15344.479999999923</v>
      </c>
      <c r="P50" s="7"/>
      <c r="Q50" s="7">
        <f>ROUND(O50*0.1,2)</f>
        <v>-1534.45</v>
      </c>
      <c r="R50" s="7">
        <f t="shared" ref="R50" si="311">ROUND(Q50*0.15,2)</f>
        <v>-230.17</v>
      </c>
      <c r="S50" s="7">
        <f t="shared" ref="S50" si="312">ROUND(Q50*0.85,2)</f>
        <v>-1304.28</v>
      </c>
    </row>
    <row r="51" spans="1:19" ht="15" customHeight="1" x14ac:dyDescent="0.25">
      <c r="A51" s="24">
        <f t="shared" si="13"/>
        <v>45038</v>
      </c>
      <c r="B51" s="7">
        <v>455884.99000000005</v>
      </c>
      <c r="C51" s="7">
        <v>0</v>
      </c>
      <c r="D51" s="7">
        <v>-439936.4</v>
      </c>
      <c r="E51" s="7">
        <f t="shared" ref="E51" si="313">SUM(B51:D51)</f>
        <v>15948.590000000026</v>
      </c>
      <c r="F51" s="16"/>
      <c r="G51" s="7">
        <v>4692162.3099999996</v>
      </c>
      <c r="H51" s="7">
        <v>-10947.26</v>
      </c>
      <c r="I51" s="7">
        <v>-4465613.8699999992</v>
      </c>
      <c r="J51" s="7">
        <f t="shared" ref="J51" si="314">SUM(G51:I51)</f>
        <v>215601.18000000063</v>
      </c>
      <c r="K51" s="16"/>
      <c r="L51" s="7">
        <f t="shared" ref="L51" si="315">B51+G51</f>
        <v>5148047.3</v>
      </c>
      <c r="M51" s="7">
        <f t="shared" ref="M51" si="316">C51+H51</f>
        <v>-10947.26</v>
      </c>
      <c r="N51" s="7">
        <f t="shared" ref="N51" si="317">D51+I51</f>
        <v>-4905550.2699999996</v>
      </c>
      <c r="O51" s="7">
        <f t="shared" ref="O51" si="318">E51+J51</f>
        <v>231549.77000000066</v>
      </c>
      <c r="P51" s="7"/>
      <c r="Q51" s="7">
        <f>ROUND(O51*0.1,2)</f>
        <v>23154.98</v>
      </c>
      <c r="R51" s="7">
        <f t="shared" ref="R51" si="319">ROUND(Q51*0.15,2)</f>
        <v>3473.25</v>
      </c>
      <c r="S51" s="7">
        <f t="shared" ref="S51" si="320">ROUND(Q51*0.85,2)</f>
        <v>19681.73</v>
      </c>
    </row>
    <row r="52" spans="1:19" ht="15" customHeight="1" x14ac:dyDescent="0.25">
      <c r="A52" s="24">
        <f t="shared" si="13"/>
        <v>45045</v>
      </c>
      <c r="B52" s="7">
        <v>332599.65999999997</v>
      </c>
      <c r="C52" s="7">
        <v>0</v>
      </c>
      <c r="D52" s="7">
        <v>-256815.86000000004</v>
      </c>
      <c r="E52" s="7">
        <f t="shared" ref="E52" si="321">SUM(B52:D52)</f>
        <v>75783.79999999993</v>
      </c>
      <c r="F52" s="16"/>
      <c r="G52" s="7">
        <v>5747579.0799999991</v>
      </c>
      <c r="H52" s="7">
        <v>-7216.2799999999988</v>
      </c>
      <c r="I52" s="7">
        <v>-5480710.5099999998</v>
      </c>
      <c r="J52" s="7">
        <f t="shared" ref="J52" si="322">SUM(G52:I52)</f>
        <v>259652.28999999911</v>
      </c>
      <c r="K52" s="16"/>
      <c r="L52" s="7">
        <f t="shared" ref="L52" si="323">B52+G52</f>
        <v>6080178.7399999993</v>
      </c>
      <c r="M52" s="7">
        <f t="shared" ref="M52" si="324">C52+H52</f>
        <v>-7216.2799999999988</v>
      </c>
      <c r="N52" s="7">
        <f t="shared" ref="N52" si="325">D52+I52</f>
        <v>-5737526.3700000001</v>
      </c>
      <c r="O52" s="7">
        <f t="shared" ref="O52" si="326">E52+J52</f>
        <v>335436.08999999904</v>
      </c>
      <c r="P52" s="7"/>
      <c r="Q52" s="7">
        <f>ROUND(O52*0.1,2)</f>
        <v>33543.61</v>
      </c>
      <c r="R52" s="7">
        <f t="shared" ref="R52" si="327">ROUND(Q52*0.15,2)</f>
        <v>5031.54</v>
      </c>
      <c r="S52" s="7">
        <f t="shared" ref="S52" si="328">ROUND(Q52*0.85,2)</f>
        <v>28512.07</v>
      </c>
    </row>
    <row r="53" spans="1:19" ht="15" customHeight="1" x14ac:dyDescent="0.25">
      <c r="A53" s="24">
        <f t="shared" si="13"/>
        <v>45052</v>
      </c>
      <c r="B53" s="7">
        <v>462903.27999999997</v>
      </c>
      <c r="C53" s="7">
        <v>0</v>
      </c>
      <c r="D53" s="7">
        <v>-414062.24</v>
      </c>
      <c r="E53" s="7">
        <f t="shared" ref="E53" si="329">SUM(B53:D53)</f>
        <v>48841.039999999979</v>
      </c>
      <c r="F53" s="16"/>
      <c r="G53" s="7">
        <v>3034616.7300000004</v>
      </c>
      <c r="H53" s="7">
        <v>-6744.63</v>
      </c>
      <c r="I53" s="7">
        <v>-2627512.2800000003</v>
      </c>
      <c r="J53" s="7">
        <f t="shared" ref="J53" si="330">SUM(G53:I53)</f>
        <v>400359.8200000003</v>
      </c>
      <c r="K53" s="16"/>
      <c r="L53" s="7">
        <f t="shared" ref="L53" si="331">B53+G53</f>
        <v>3497520.0100000002</v>
      </c>
      <c r="M53" s="7">
        <f t="shared" ref="M53" si="332">C53+H53</f>
        <v>-6744.63</v>
      </c>
      <c r="N53" s="7">
        <f t="shared" ref="N53" si="333">D53+I53</f>
        <v>-3041574.5200000005</v>
      </c>
      <c r="O53" s="7">
        <f t="shared" ref="O53" si="334">E53+J53</f>
        <v>449200.86000000028</v>
      </c>
      <c r="P53" s="7"/>
      <c r="Q53" s="7">
        <f>ROUND(O53*0.1,2)-0.01</f>
        <v>44920.079999999994</v>
      </c>
      <c r="R53" s="7">
        <f t="shared" ref="R53" si="335">ROUND(Q53*0.15,2)</f>
        <v>6738.01</v>
      </c>
      <c r="S53" s="7">
        <f t="shared" ref="S53" si="336">ROUND(Q53*0.85,2)</f>
        <v>38182.07</v>
      </c>
    </row>
    <row r="54" spans="1:19" ht="15" customHeight="1" x14ac:dyDescent="0.25">
      <c r="A54" s="24">
        <f t="shared" si="13"/>
        <v>45059</v>
      </c>
      <c r="B54" s="7">
        <v>458696.32</v>
      </c>
      <c r="C54" s="7">
        <v>-5</v>
      </c>
      <c r="D54" s="7">
        <v>-490389.03</v>
      </c>
      <c r="E54" s="7">
        <f t="shared" ref="E54" si="337">SUM(B54:D54)</f>
        <v>-31697.710000000021</v>
      </c>
      <c r="F54" s="16"/>
      <c r="G54" s="7">
        <v>4403805.12</v>
      </c>
      <c r="H54" s="7">
        <v>-3711.67</v>
      </c>
      <c r="I54" s="7">
        <v>-4082702.3899999997</v>
      </c>
      <c r="J54" s="7">
        <f t="shared" ref="J54" si="338">SUM(G54:I54)</f>
        <v>317391.06000000052</v>
      </c>
      <c r="K54" s="16"/>
      <c r="L54" s="7">
        <f t="shared" ref="L54" si="339">B54+G54</f>
        <v>4862501.4400000004</v>
      </c>
      <c r="M54" s="7">
        <f t="shared" ref="M54" si="340">C54+H54</f>
        <v>-3716.67</v>
      </c>
      <c r="N54" s="7">
        <f t="shared" ref="N54" si="341">D54+I54</f>
        <v>-4573091.42</v>
      </c>
      <c r="O54" s="7">
        <f t="shared" ref="O54" si="342">E54+J54</f>
        <v>285693.3500000005</v>
      </c>
      <c r="P54" s="7"/>
      <c r="Q54" s="7">
        <f>ROUND(O54*0.1,2)</f>
        <v>28569.34</v>
      </c>
      <c r="R54" s="7">
        <f t="shared" ref="R54" si="343">ROUND(Q54*0.15,2)</f>
        <v>4285.3999999999996</v>
      </c>
      <c r="S54" s="7">
        <f t="shared" ref="S54" si="344">ROUND(Q54*0.85,2)</f>
        <v>24283.94</v>
      </c>
    </row>
    <row r="55" spans="1:19" ht="15" customHeight="1" x14ac:dyDescent="0.25">
      <c r="A55" s="24">
        <f t="shared" si="13"/>
        <v>45066</v>
      </c>
      <c r="B55" s="7">
        <v>466361.39</v>
      </c>
      <c r="C55" s="7">
        <v>-15021</v>
      </c>
      <c r="D55" s="7">
        <v>-272845.84999999998</v>
      </c>
      <c r="E55" s="7">
        <f t="shared" ref="E55" si="345">SUM(B55:D55)</f>
        <v>178494.54000000004</v>
      </c>
      <c r="F55" s="16"/>
      <c r="G55" s="7">
        <v>3924079.6500000004</v>
      </c>
      <c r="H55" s="7">
        <v>-453267.12</v>
      </c>
      <c r="I55" s="7">
        <v>-3365277.58</v>
      </c>
      <c r="J55" s="7">
        <f t="shared" ref="J55" si="346">SUM(G55:I55)</f>
        <v>105534.95000000019</v>
      </c>
      <c r="K55" s="16"/>
      <c r="L55" s="7">
        <f t="shared" ref="L55" si="347">B55+G55</f>
        <v>4390441.04</v>
      </c>
      <c r="M55" s="7">
        <f t="shared" ref="M55" si="348">C55+H55</f>
        <v>-468288.12</v>
      </c>
      <c r="N55" s="7">
        <f t="shared" ref="N55" si="349">D55+I55</f>
        <v>-3638123.43</v>
      </c>
      <c r="O55" s="7">
        <f t="shared" ref="O55" si="350">E55+J55</f>
        <v>284029.49000000022</v>
      </c>
      <c r="P55" s="7"/>
      <c r="Q55" s="7">
        <f>ROUND(O55*0.1,2)-0.01</f>
        <v>28402.940000000002</v>
      </c>
      <c r="R55" s="7">
        <f t="shared" ref="R55" si="351">ROUND(Q55*0.15,2)</f>
        <v>4260.4399999999996</v>
      </c>
      <c r="S55" s="7">
        <f t="shared" ref="S55" si="352">ROUND(Q55*0.85,2)</f>
        <v>24142.5</v>
      </c>
    </row>
    <row r="56" spans="1:19" ht="15" customHeight="1" x14ac:dyDescent="0.25">
      <c r="A56" s="24">
        <f t="shared" si="13"/>
        <v>45073</v>
      </c>
      <c r="B56" s="7">
        <v>413948.63</v>
      </c>
      <c r="C56" s="7">
        <v>0</v>
      </c>
      <c r="D56" s="7">
        <v>-413544.93000000005</v>
      </c>
      <c r="E56" s="7">
        <f t="shared" ref="E56" si="353">SUM(B56:D56)</f>
        <v>403.69999999995343</v>
      </c>
      <c r="F56" s="16"/>
      <c r="G56" s="7">
        <v>2824155.58</v>
      </c>
      <c r="H56" s="7">
        <v>-4190.95</v>
      </c>
      <c r="I56" s="7">
        <v>-2515779.87</v>
      </c>
      <c r="J56" s="7">
        <f t="shared" ref="J56" si="354">SUM(G56:I56)</f>
        <v>304184.75999999978</v>
      </c>
      <c r="K56" s="16"/>
      <c r="L56" s="7">
        <f t="shared" ref="L56" si="355">B56+G56</f>
        <v>3238104.21</v>
      </c>
      <c r="M56" s="7">
        <f t="shared" ref="M56" si="356">C56+H56</f>
        <v>-4190.95</v>
      </c>
      <c r="N56" s="7">
        <f t="shared" ref="N56" si="357">D56+I56</f>
        <v>-2929324.8000000003</v>
      </c>
      <c r="O56" s="7">
        <f t="shared" ref="O56" si="358">E56+J56</f>
        <v>304588.45999999973</v>
      </c>
      <c r="P56" s="7"/>
      <c r="Q56" s="7">
        <f>ROUND(O56*0.1,2)+0.01</f>
        <v>30458.859999999997</v>
      </c>
      <c r="R56" s="7">
        <f t="shared" ref="R56" si="359">ROUND(Q56*0.15,2)</f>
        <v>4568.83</v>
      </c>
      <c r="S56" s="7">
        <f t="shared" ref="S56" si="360">ROUND(Q56*0.85,2)</f>
        <v>25890.03</v>
      </c>
    </row>
    <row r="57" spans="1:19" ht="15" customHeight="1" x14ac:dyDescent="0.25">
      <c r="A57" s="24">
        <f t="shared" si="13"/>
        <v>45080</v>
      </c>
      <c r="B57" s="7">
        <v>516703.79000000004</v>
      </c>
      <c r="C57" s="7">
        <v>0</v>
      </c>
      <c r="D57" s="7">
        <v>-535464.19000000006</v>
      </c>
      <c r="E57" s="7">
        <f t="shared" ref="E57" si="361">SUM(B57:D57)</f>
        <v>-18760.400000000023</v>
      </c>
      <c r="F57" s="16"/>
      <c r="G57" s="7">
        <v>4178706.53</v>
      </c>
      <c r="H57" s="7">
        <v>-6961.6500000000005</v>
      </c>
      <c r="I57" s="7">
        <v>-3592637.04</v>
      </c>
      <c r="J57" s="7">
        <f t="shared" ref="J57" si="362">SUM(G57:I57)</f>
        <v>579107.83999999985</v>
      </c>
      <c r="K57" s="16"/>
      <c r="L57" s="7">
        <f t="shared" ref="L57" si="363">B57+G57</f>
        <v>4695410.32</v>
      </c>
      <c r="M57" s="7">
        <f t="shared" ref="M57" si="364">C57+H57</f>
        <v>-6961.6500000000005</v>
      </c>
      <c r="N57" s="7">
        <f t="shared" ref="N57" si="365">D57+I57</f>
        <v>-4128101.23</v>
      </c>
      <c r="O57" s="7">
        <f t="shared" ref="O57" si="366">E57+J57</f>
        <v>560347.43999999983</v>
      </c>
      <c r="P57" s="7"/>
      <c r="Q57" s="7">
        <f>ROUND(O57*0.1,2)</f>
        <v>56034.74</v>
      </c>
      <c r="R57" s="7">
        <f t="shared" ref="R57" si="367">ROUND(Q57*0.15,2)</f>
        <v>8405.2099999999991</v>
      </c>
      <c r="S57" s="7">
        <f t="shared" ref="S57" si="368">ROUND(Q57*0.85,2)</f>
        <v>47629.53</v>
      </c>
    </row>
    <row r="58" spans="1:19" ht="15" customHeight="1" x14ac:dyDescent="0.25">
      <c r="A58" s="24">
        <f t="shared" si="13"/>
        <v>45087</v>
      </c>
      <c r="B58" s="7">
        <v>484030.04000000004</v>
      </c>
      <c r="C58" s="7">
        <v>0</v>
      </c>
      <c r="D58" s="7">
        <v>-374782.69999999995</v>
      </c>
      <c r="E58" s="7">
        <f t="shared" ref="E58" si="369">SUM(B58:D58)</f>
        <v>109247.34000000008</v>
      </c>
      <c r="F58" s="16"/>
      <c r="G58" s="7">
        <v>2144869.4</v>
      </c>
      <c r="H58" s="7">
        <v>-19884.900000000001</v>
      </c>
      <c r="I58" s="7">
        <v>-2066086.9</v>
      </c>
      <c r="J58" s="7">
        <f t="shared" ref="J58" si="370">SUM(G58:I58)</f>
        <v>58897.600000000093</v>
      </c>
      <c r="K58" s="16"/>
      <c r="L58" s="7">
        <f t="shared" ref="L58" si="371">B58+G58</f>
        <v>2628899.44</v>
      </c>
      <c r="M58" s="7">
        <f t="shared" ref="M58" si="372">C58+H58</f>
        <v>-19884.900000000001</v>
      </c>
      <c r="N58" s="7">
        <f t="shared" ref="N58" si="373">D58+I58</f>
        <v>-2440869.5999999996</v>
      </c>
      <c r="O58" s="7">
        <f t="shared" ref="O58" si="374">E58+J58</f>
        <v>168144.94000000018</v>
      </c>
      <c r="P58" s="7"/>
      <c r="Q58" s="7">
        <f>ROUND(O58*0.1,2)-0.01</f>
        <v>16814.480000000003</v>
      </c>
      <c r="R58" s="7">
        <f t="shared" ref="R58" si="375">ROUND(Q58*0.15,2)</f>
        <v>2522.17</v>
      </c>
      <c r="S58" s="7">
        <f t="shared" ref="S58" si="376">ROUND(Q58*0.85,2)</f>
        <v>14292.31</v>
      </c>
    </row>
    <row r="59" spans="1:19" ht="15" customHeight="1" x14ac:dyDescent="0.25">
      <c r="A59" s="24">
        <f t="shared" si="13"/>
        <v>45094</v>
      </c>
      <c r="B59" s="7">
        <v>400195.66</v>
      </c>
      <c r="C59" s="7">
        <v>0</v>
      </c>
      <c r="D59" s="7">
        <v>-536491.57999999996</v>
      </c>
      <c r="E59" s="7">
        <f t="shared" ref="E59" si="377">SUM(B59:D59)</f>
        <v>-136295.91999999998</v>
      </c>
      <c r="F59" s="16"/>
      <c r="G59" s="7">
        <v>1867670.1099999999</v>
      </c>
      <c r="H59" s="7">
        <v>-9811.65</v>
      </c>
      <c r="I59" s="7">
        <v>-1679054.5000000002</v>
      </c>
      <c r="J59" s="7">
        <f t="shared" ref="J59" si="378">SUM(G59:I59)</f>
        <v>178803.95999999973</v>
      </c>
      <c r="K59" s="16"/>
      <c r="L59" s="7">
        <f t="shared" ref="L59" si="379">B59+G59</f>
        <v>2267865.77</v>
      </c>
      <c r="M59" s="7">
        <f t="shared" ref="M59" si="380">C59+H59</f>
        <v>-9811.65</v>
      </c>
      <c r="N59" s="7">
        <f t="shared" ref="N59" si="381">D59+I59</f>
        <v>-2215546.08</v>
      </c>
      <c r="O59" s="7">
        <f t="shared" ref="O59" si="382">E59+J59</f>
        <v>42508.039999999746</v>
      </c>
      <c r="P59" s="7"/>
      <c r="Q59" s="7">
        <f>ROUND(O59*0.1,2)+0.01</f>
        <v>4250.8100000000004</v>
      </c>
      <c r="R59" s="7">
        <f t="shared" ref="R59" si="383">ROUND(Q59*0.15,2)</f>
        <v>637.62</v>
      </c>
      <c r="S59" s="7">
        <f t="shared" ref="S59" si="384">ROUND(Q59*0.85,2)</f>
        <v>3613.19</v>
      </c>
    </row>
    <row r="60" spans="1:19" ht="15" customHeight="1" x14ac:dyDescent="0.25">
      <c r="A60" s="24">
        <f t="shared" si="13"/>
        <v>45101</v>
      </c>
      <c r="B60" s="7">
        <v>303084.41000000003</v>
      </c>
      <c r="C60" s="7">
        <v>0</v>
      </c>
      <c r="D60" s="7">
        <v>-250565.77999999997</v>
      </c>
      <c r="E60" s="7">
        <f t="shared" ref="E60" si="385">SUM(B60:D60)</f>
        <v>52518.630000000063</v>
      </c>
      <c r="F60" s="16"/>
      <c r="G60" s="7">
        <v>2148537.2400000002</v>
      </c>
      <c r="H60" s="7">
        <v>-22430.659999999996</v>
      </c>
      <c r="I60" s="7">
        <v>-2057366.0799999998</v>
      </c>
      <c r="J60" s="7">
        <f t="shared" ref="J60" si="386">SUM(G60:I60)</f>
        <v>68740.500000000233</v>
      </c>
      <c r="K60" s="16"/>
      <c r="L60" s="7">
        <f t="shared" ref="L60" si="387">B60+G60</f>
        <v>2451621.6500000004</v>
      </c>
      <c r="M60" s="7">
        <f t="shared" ref="M60" si="388">C60+H60</f>
        <v>-22430.659999999996</v>
      </c>
      <c r="N60" s="7">
        <f t="shared" ref="N60" si="389">D60+I60</f>
        <v>-2307931.86</v>
      </c>
      <c r="O60" s="7">
        <f t="shared" ref="O60" si="390">E60+J60</f>
        <v>121259.1300000003</v>
      </c>
      <c r="P60" s="7"/>
      <c r="Q60" s="7">
        <f>ROUND(O60*0.1,2)</f>
        <v>12125.91</v>
      </c>
      <c r="R60" s="7">
        <f t="shared" ref="R60" si="391">ROUND(Q60*0.15,2)</f>
        <v>1818.89</v>
      </c>
      <c r="S60" s="7">
        <f t="shared" ref="S60" si="392">ROUND(Q60*0.85,2)</f>
        <v>10307.02</v>
      </c>
    </row>
    <row r="61" spans="1:19" ht="15" customHeight="1" x14ac:dyDescent="0.25">
      <c r="A61" s="32" t="s">
        <v>29</v>
      </c>
      <c r="B61" s="7">
        <v>234932.78</v>
      </c>
      <c r="C61" s="7">
        <v>0</v>
      </c>
      <c r="D61" s="7">
        <v>-183769.80999999997</v>
      </c>
      <c r="E61" s="7">
        <f t="shared" ref="E61" si="393">SUM(B61:D61)</f>
        <v>51162.97000000003</v>
      </c>
      <c r="F61" s="16"/>
      <c r="G61" s="7">
        <v>1761019.5599999998</v>
      </c>
      <c r="H61" s="7">
        <v>-10198.59</v>
      </c>
      <c r="I61" s="7">
        <v>-1647499.1600000001</v>
      </c>
      <c r="J61" s="7">
        <f t="shared" ref="J61" si="394">SUM(G61:I61)</f>
        <v>103321.80999999959</v>
      </c>
      <c r="K61" s="16"/>
      <c r="L61" s="7">
        <f t="shared" ref="L61" si="395">B61+G61</f>
        <v>1995952.3399999999</v>
      </c>
      <c r="M61" s="7">
        <f t="shared" ref="M61" si="396">C61+H61</f>
        <v>-10198.59</v>
      </c>
      <c r="N61" s="7">
        <f t="shared" ref="N61" si="397">D61+I61</f>
        <v>-1831268.9700000002</v>
      </c>
      <c r="O61" s="7">
        <f t="shared" ref="O61" si="398">E61+J61</f>
        <v>154484.77999999962</v>
      </c>
      <c r="P61" s="7"/>
      <c r="Q61" s="7">
        <f>ROUND(O61*0.1,2)+0.01</f>
        <v>15448.49</v>
      </c>
      <c r="R61" s="7">
        <f t="shared" ref="R61" si="399">ROUND(Q61*0.15,2)</f>
        <v>2317.27</v>
      </c>
      <c r="S61" s="7">
        <f t="shared" ref="S61" si="400">ROUND(Q61*0.85,2)</f>
        <v>13131.22</v>
      </c>
    </row>
    <row r="62" spans="1:19" ht="15" customHeight="1" x14ac:dyDescent="0.25">
      <c r="A62" s="21"/>
      <c r="B62" s="7"/>
      <c r="C62" s="7"/>
      <c r="D62" s="7"/>
      <c r="E62" s="7"/>
      <c r="F62" s="16"/>
      <c r="G62" s="7"/>
      <c r="H62" s="7"/>
      <c r="I62" s="7"/>
      <c r="J62" s="7"/>
      <c r="K62" s="16"/>
      <c r="L62" s="7"/>
      <c r="M62" s="7"/>
      <c r="N62" s="7"/>
      <c r="O62" s="7"/>
      <c r="P62" s="7"/>
      <c r="Q62" s="7"/>
      <c r="R62" s="7"/>
      <c r="S62" s="7"/>
    </row>
    <row r="63" spans="1:19" ht="15" customHeight="1" thickBot="1" x14ac:dyDescent="0.3">
      <c r="B63" s="8">
        <f>SUM(B9:B62)</f>
        <v>37047134.669999987</v>
      </c>
      <c r="C63" s="8">
        <f>SUM(C9:C62)</f>
        <v>-44167.56</v>
      </c>
      <c r="D63" s="8">
        <f>SUM(D9:D62)</f>
        <v>-33628231.119999997</v>
      </c>
      <c r="E63" s="8">
        <f>SUM(E9:E62)</f>
        <v>3374735.9899999998</v>
      </c>
      <c r="F63" s="16"/>
      <c r="G63" s="8">
        <f>SUM(G9:G62)</f>
        <v>207754376.32000002</v>
      </c>
      <c r="H63" s="8">
        <f>SUM(H9:H62)</f>
        <v>-1089858.6299999999</v>
      </c>
      <c r="I63" s="8">
        <f>SUM(I9:I62)</f>
        <v>-188991764.31</v>
      </c>
      <c r="J63" s="8">
        <f>SUM(J9:J62)</f>
        <v>17672753.380000006</v>
      </c>
      <c r="K63" s="16"/>
      <c r="L63" s="8">
        <f>SUM(L9:L62)</f>
        <v>244801510.99000001</v>
      </c>
      <c r="M63" s="8">
        <f>SUM(M9:M62)</f>
        <v>-1134026.1899999997</v>
      </c>
      <c r="N63" s="8">
        <f>SUM(N9:N62)</f>
        <v>-222619995.43000001</v>
      </c>
      <c r="O63" s="8">
        <f>SUM(O9:O62)</f>
        <v>21047489.370000008</v>
      </c>
      <c r="P63" s="16"/>
      <c r="Q63" s="8">
        <f>SUM(Q9:Q62)</f>
        <v>2104748.9600000004</v>
      </c>
      <c r="R63" s="8">
        <f>SUM(R9:R62)</f>
        <v>315712.3000000001</v>
      </c>
      <c r="S63" s="8">
        <f>SUM(S9:S62)</f>
        <v>1789036.6600000001</v>
      </c>
    </row>
    <row r="64" spans="1:19" ht="15" customHeight="1" thickTop="1" x14ac:dyDescent="0.25"/>
    <row r="65" spans="1:16" ht="15" customHeight="1" x14ac:dyDescent="0.25">
      <c r="A65" s="14" t="s">
        <v>13</v>
      </c>
    </row>
    <row r="66" spans="1:16" ht="15" customHeight="1" x14ac:dyDescent="0.25">
      <c r="A66" s="14" t="s">
        <v>8</v>
      </c>
    </row>
    <row r="67" spans="1:16" ht="15" customHeight="1" x14ac:dyDescent="0.25">
      <c r="A67" s="14" t="s">
        <v>30</v>
      </c>
      <c r="I67" s="15"/>
      <c r="K67" s="1"/>
      <c r="P67" s="1"/>
    </row>
  </sheetData>
  <mergeCells count="2">
    <mergeCell ref="A1:S1"/>
    <mergeCell ref="A7:S7"/>
  </mergeCells>
  <pageMargins left="0.25" right="0.5" top="0.25" bottom="0.25" header="0" footer="0"/>
  <pageSetup paperSize="5" scale="19" orientation="landscape" r:id="rId1"/>
  <ignoredErrors>
    <ignoredError sqref="E1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33" activePane="bottomLeft" state="frozen"/>
      <selection activeCell="A4" sqref="A4:S4"/>
      <selection pane="bottomLeft" activeCell="A63" sqref="A63"/>
    </sheetView>
  </sheetViews>
  <sheetFormatPr defaultColWidth="10.7109375" defaultRowHeight="15" customHeight="1" x14ac:dyDescent="0.25"/>
  <cols>
    <col min="1" max="1" width="15" style="2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5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5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31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16</v>
      </c>
      <c r="C3" s="4" t="s">
        <v>17</v>
      </c>
      <c r="D3" s="22" t="s">
        <v>18</v>
      </c>
      <c r="E3" s="22" t="s">
        <v>19</v>
      </c>
      <c r="F3" s="17"/>
      <c r="G3" s="22" t="s">
        <v>20</v>
      </c>
      <c r="H3" s="4" t="s">
        <v>21</v>
      </c>
      <c r="I3" s="22" t="s">
        <v>22</v>
      </c>
      <c r="J3" s="22" t="s">
        <v>23</v>
      </c>
      <c r="K3" s="17"/>
      <c r="L3" s="22" t="s">
        <v>24</v>
      </c>
      <c r="M3" s="4" t="s">
        <v>25</v>
      </c>
      <c r="N3" s="22" t="s">
        <v>26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4" t="s">
        <v>15</v>
      </c>
      <c r="B5" s="7">
        <v>9638713.3499999996</v>
      </c>
      <c r="C5" s="7">
        <v>-67612</v>
      </c>
      <c r="D5" s="7">
        <v>-9041516.5</v>
      </c>
      <c r="E5" s="7">
        <v>529584.85000000009</v>
      </c>
      <c r="F5" s="16"/>
      <c r="G5" s="20">
        <v>269410546.06999999</v>
      </c>
      <c r="H5" s="20">
        <v>-35509.39</v>
      </c>
      <c r="I5" s="20">
        <v>-249216394.56999996</v>
      </c>
      <c r="J5" s="20">
        <v>20158642.110000003</v>
      </c>
      <c r="K5" s="16"/>
      <c r="L5" s="7">
        <v>279049259.42000002</v>
      </c>
      <c r="M5" s="7">
        <v>-103121.39</v>
      </c>
      <c r="N5" s="7">
        <v>-258257911.06999996</v>
      </c>
      <c r="O5" s="7">
        <v>20688226.960000005</v>
      </c>
      <c r="P5" s="16"/>
      <c r="Q5" s="7">
        <v>2068822.68</v>
      </c>
      <c r="R5" s="7">
        <v>310323.39</v>
      </c>
      <c r="S5" s="7">
        <v>1758499.2900000005</v>
      </c>
    </row>
    <row r="7" spans="1:19" ht="15" customHeight="1" x14ac:dyDescent="0.25">
      <c r="A7" s="29" t="s">
        <v>14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4" t="s">
        <v>12</v>
      </c>
      <c r="B9" s="7">
        <v>16225</v>
      </c>
      <c r="C9" s="7">
        <v>0</v>
      </c>
      <c r="D9" s="7">
        <v>-16365.25</v>
      </c>
      <c r="E9" s="7">
        <f t="shared" ref="E9" si="0">SUM(B9:D9)</f>
        <v>-140.25</v>
      </c>
      <c r="F9" s="16"/>
      <c r="G9" s="7">
        <v>930480.42999999993</v>
      </c>
      <c r="H9" s="7">
        <v>0</v>
      </c>
      <c r="I9" s="7">
        <v>-817756.58000000007</v>
      </c>
      <c r="J9" s="7">
        <f t="shared" ref="J9" si="1">SUM(G9:I9)</f>
        <v>112723.84999999986</v>
      </c>
      <c r="K9" s="16"/>
      <c r="L9" s="7">
        <f t="shared" ref="L9:O9" si="2">B9+G9</f>
        <v>946705.42999999993</v>
      </c>
      <c r="M9" s="7">
        <f t="shared" si="2"/>
        <v>0</v>
      </c>
      <c r="N9" s="7">
        <f t="shared" si="2"/>
        <v>-834121.83000000007</v>
      </c>
      <c r="O9" s="7">
        <f t="shared" si="2"/>
        <v>112583.59999999986</v>
      </c>
      <c r="P9" s="7"/>
      <c r="Q9" s="7">
        <f>ROUND(O9*0.1,2)-0.01</f>
        <v>11258.35</v>
      </c>
      <c r="R9" s="7">
        <f t="shared" ref="R9" si="3">ROUND(Q9*0.15,2)</f>
        <v>1688.75</v>
      </c>
      <c r="S9" s="7">
        <f t="shared" ref="S9" si="4">ROUND(Q9*0.85,2)</f>
        <v>9569.6</v>
      </c>
    </row>
    <row r="10" spans="1:19" ht="15" customHeight="1" x14ac:dyDescent="0.25">
      <c r="A10" s="24">
        <v>44751</v>
      </c>
      <c r="B10" s="7">
        <v>37239.75</v>
      </c>
      <c r="C10" s="7">
        <v>0</v>
      </c>
      <c r="D10" s="7">
        <v>-42203</v>
      </c>
      <c r="E10" s="7">
        <f t="shared" ref="E10" si="5">SUM(B10:D10)</f>
        <v>-4963.25</v>
      </c>
      <c r="F10" s="16"/>
      <c r="G10" s="7">
        <v>2682600.6</v>
      </c>
      <c r="H10" s="7">
        <v>0</v>
      </c>
      <c r="I10" s="7">
        <v>-2268901.2999999998</v>
      </c>
      <c r="J10" s="7">
        <f t="shared" ref="J10" si="6">SUM(G10:I10)</f>
        <v>413699.30000000028</v>
      </c>
      <c r="K10" s="16"/>
      <c r="L10" s="7">
        <f t="shared" ref="L10" si="7">B10+G10</f>
        <v>2719840.35</v>
      </c>
      <c r="M10" s="7">
        <f t="shared" ref="M10" si="8">C10+H10</f>
        <v>0</v>
      </c>
      <c r="N10" s="7">
        <f t="shared" ref="N10" si="9">D10+I10</f>
        <v>-2311104.2999999998</v>
      </c>
      <c r="O10" s="7">
        <f t="shared" ref="O10" si="10">E10+J10</f>
        <v>408736.05000000028</v>
      </c>
      <c r="P10" s="7"/>
      <c r="Q10" s="7">
        <f>ROUND(O10*0.1,2)</f>
        <v>40873.61</v>
      </c>
      <c r="R10" s="7">
        <f t="shared" ref="R10" si="11">ROUND(Q10*0.15,2)</f>
        <v>6131.04</v>
      </c>
      <c r="S10" s="7">
        <f t="shared" ref="S10" si="12">ROUND(Q10*0.85,2)</f>
        <v>34742.57</v>
      </c>
    </row>
    <row r="11" spans="1:19" ht="15" customHeight="1" x14ac:dyDescent="0.25">
      <c r="A11" s="24">
        <f t="shared" ref="A11:A61" si="13">A10+7</f>
        <v>44758</v>
      </c>
      <c r="B11" s="7">
        <v>22545.75</v>
      </c>
      <c r="C11" s="7">
        <v>-100</v>
      </c>
      <c r="D11" s="7">
        <v>-16435.25</v>
      </c>
      <c r="E11" s="7">
        <f t="shared" ref="E11" si="14">SUM(B11:D11)</f>
        <v>6010.5</v>
      </c>
      <c r="F11" s="16"/>
      <c r="G11" s="7">
        <v>2703503.01</v>
      </c>
      <c r="H11" s="7">
        <v>-15</v>
      </c>
      <c r="I11" s="7">
        <v>-2532351.31</v>
      </c>
      <c r="J11" s="7">
        <f t="shared" ref="J11" si="15">SUM(G11:I11)</f>
        <v>171136.69999999972</v>
      </c>
      <c r="K11" s="16"/>
      <c r="L11" s="7">
        <f t="shared" ref="L11" si="16">B11+G11</f>
        <v>2726048.76</v>
      </c>
      <c r="M11" s="7">
        <f t="shared" ref="M11" si="17">C11+H11</f>
        <v>-115</v>
      </c>
      <c r="N11" s="7">
        <f t="shared" ref="N11" si="18">D11+I11</f>
        <v>-2548786.56</v>
      </c>
      <c r="O11" s="7">
        <f t="shared" ref="O11" si="19">E11+J11</f>
        <v>177147.19999999972</v>
      </c>
      <c r="P11" s="7"/>
      <c r="Q11" s="7">
        <f>ROUND(O11*0.1,2)-0.01</f>
        <v>17714.710000000003</v>
      </c>
      <c r="R11" s="7">
        <f t="shared" ref="R11" si="20">ROUND(Q11*0.15,2)</f>
        <v>2657.21</v>
      </c>
      <c r="S11" s="7">
        <f t="shared" ref="S11" si="21">ROUND(Q11*0.85,2)</f>
        <v>15057.5</v>
      </c>
    </row>
    <row r="12" spans="1:19" ht="15" customHeight="1" x14ac:dyDescent="0.25">
      <c r="A12" s="24">
        <f t="shared" si="13"/>
        <v>44765</v>
      </c>
      <c r="B12" s="7">
        <v>12099.25</v>
      </c>
      <c r="C12" s="7">
        <v>0</v>
      </c>
      <c r="D12" s="7">
        <v>-6187.5</v>
      </c>
      <c r="E12" s="7">
        <f t="shared" ref="E12" si="22">SUM(B12:D12)</f>
        <v>5911.75</v>
      </c>
      <c r="F12" s="16"/>
      <c r="G12" s="7">
        <v>2123414.2000000002</v>
      </c>
      <c r="H12" s="7">
        <v>-636</v>
      </c>
      <c r="I12" s="7">
        <v>-2031862.71</v>
      </c>
      <c r="J12" s="7">
        <f t="shared" ref="J12" si="23">SUM(G12:I12)</f>
        <v>90915.490000000224</v>
      </c>
      <c r="K12" s="16"/>
      <c r="L12" s="7">
        <f t="shared" ref="L12" si="24">B12+G12</f>
        <v>2135513.4500000002</v>
      </c>
      <c r="M12" s="7">
        <f t="shared" ref="M12" si="25">C12+H12</f>
        <v>-636</v>
      </c>
      <c r="N12" s="7">
        <f t="shared" ref="N12" si="26">D12+I12</f>
        <v>-2038050.21</v>
      </c>
      <c r="O12" s="7">
        <f t="shared" ref="O12" si="27">E12+J12</f>
        <v>96827.240000000224</v>
      </c>
      <c r="P12" s="7"/>
      <c r="Q12" s="7">
        <f>ROUND(O12*0.1,2)</f>
        <v>9682.7199999999993</v>
      </c>
      <c r="R12" s="7">
        <f t="shared" ref="R12" si="28">ROUND(Q12*0.15,2)</f>
        <v>1452.41</v>
      </c>
      <c r="S12" s="7">
        <f t="shared" ref="S12" si="29">ROUND(Q12*0.85,2)</f>
        <v>8230.31</v>
      </c>
    </row>
    <row r="13" spans="1:19" ht="15" customHeight="1" x14ac:dyDescent="0.25">
      <c r="A13" s="24">
        <f t="shared" si="13"/>
        <v>44772</v>
      </c>
      <c r="B13" s="7">
        <v>48735</v>
      </c>
      <c r="C13" s="7">
        <v>0</v>
      </c>
      <c r="D13" s="7">
        <v>-32431.75</v>
      </c>
      <c r="E13" s="7">
        <f t="shared" ref="E13" si="30">SUM(B13:D13)</f>
        <v>16303.25</v>
      </c>
      <c r="F13" s="16"/>
      <c r="G13" s="7">
        <v>3503686.54</v>
      </c>
      <c r="H13" s="7">
        <v>-110</v>
      </c>
      <c r="I13" s="7">
        <v>-3106172.73</v>
      </c>
      <c r="J13" s="7">
        <f t="shared" ref="J13" si="31">SUM(G13:I13)</f>
        <v>397403.81000000006</v>
      </c>
      <c r="K13" s="16"/>
      <c r="L13" s="7">
        <f t="shared" ref="L13" si="32">B13+G13</f>
        <v>3552421.54</v>
      </c>
      <c r="M13" s="7">
        <f t="shared" ref="M13" si="33">C13+H13</f>
        <v>-110</v>
      </c>
      <c r="N13" s="7">
        <f t="shared" ref="N13" si="34">D13+I13</f>
        <v>-3138604.48</v>
      </c>
      <c r="O13" s="7">
        <f t="shared" ref="O13" si="35">E13+J13</f>
        <v>413707.06000000006</v>
      </c>
      <c r="P13" s="7"/>
      <c r="Q13" s="7">
        <f>ROUND(O13*0.1,2)</f>
        <v>41370.71</v>
      </c>
      <c r="R13" s="7">
        <f t="shared" ref="R13" si="36">ROUND(Q13*0.15,2)</f>
        <v>6205.61</v>
      </c>
      <c r="S13" s="7">
        <f t="shared" ref="S13" si="37">ROUND(Q13*0.85,2)</f>
        <v>35165.1</v>
      </c>
    </row>
    <row r="14" spans="1:19" ht="15" customHeight="1" x14ac:dyDescent="0.25">
      <c r="A14" s="24">
        <f t="shared" si="13"/>
        <v>44779</v>
      </c>
      <c r="B14" s="7">
        <v>30178.5</v>
      </c>
      <c r="C14" s="7">
        <v>0</v>
      </c>
      <c r="D14" s="7">
        <v>-30445.25</v>
      </c>
      <c r="E14" s="7">
        <f t="shared" ref="E14" si="38">SUM(B14:D14)</f>
        <v>-266.75</v>
      </c>
      <c r="F14" s="16"/>
      <c r="G14" s="7">
        <v>2529356.79</v>
      </c>
      <c r="H14" s="7">
        <v>-613</v>
      </c>
      <c r="I14" s="7">
        <v>-2196927.2000000002</v>
      </c>
      <c r="J14" s="7">
        <f t="shared" ref="J14" si="39">SUM(G14:I14)</f>
        <v>331816.58999999985</v>
      </c>
      <c r="K14" s="16"/>
      <c r="L14" s="7">
        <f t="shared" ref="L14" si="40">B14+G14</f>
        <v>2559535.29</v>
      </c>
      <c r="M14" s="7">
        <f t="shared" ref="M14" si="41">C14+H14</f>
        <v>-613</v>
      </c>
      <c r="N14" s="7">
        <f t="shared" ref="N14" si="42">D14+I14</f>
        <v>-2227372.4500000002</v>
      </c>
      <c r="O14" s="7">
        <f t="shared" ref="O14" si="43">E14+J14</f>
        <v>331549.83999999985</v>
      </c>
      <c r="P14" s="7"/>
      <c r="Q14" s="7">
        <f>ROUND(O14*0.1,2)</f>
        <v>33154.980000000003</v>
      </c>
      <c r="R14" s="7">
        <f t="shared" ref="R14" si="44">ROUND(Q14*0.15,2)</f>
        <v>4973.25</v>
      </c>
      <c r="S14" s="7">
        <f t="shared" ref="S14" si="45">ROUND(Q14*0.85,2)</f>
        <v>28181.73</v>
      </c>
    </row>
    <row r="15" spans="1:19" ht="15" customHeight="1" x14ac:dyDescent="0.25">
      <c r="A15" s="24">
        <f t="shared" si="13"/>
        <v>44786</v>
      </c>
      <c r="B15" s="7">
        <v>29588.75</v>
      </c>
      <c r="C15" s="7">
        <v>0</v>
      </c>
      <c r="D15" s="7">
        <v>-23150</v>
      </c>
      <c r="E15" s="7">
        <f t="shared" ref="E15" si="46">SUM(B15:D15)</f>
        <v>6438.75</v>
      </c>
      <c r="F15" s="16"/>
      <c r="G15" s="7">
        <v>2629615.73</v>
      </c>
      <c r="H15" s="7">
        <v>-825</v>
      </c>
      <c r="I15" s="7">
        <v>-2364006.12</v>
      </c>
      <c r="J15" s="7">
        <f t="shared" ref="J15" si="47">SUM(G15:I15)</f>
        <v>264784.60999999987</v>
      </c>
      <c r="K15" s="16"/>
      <c r="L15" s="7">
        <f t="shared" ref="L15" si="48">B15+G15</f>
        <v>2659204.48</v>
      </c>
      <c r="M15" s="7">
        <f t="shared" ref="M15" si="49">C15+H15</f>
        <v>-825</v>
      </c>
      <c r="N15" s="7">
        <f t="shared" ref="N15" si="50">D15+I15</f>
        <v>-2387156.12</v>
      </c>
      <c r="O15" s="7">
        <f t="shared" ref="O15" si="51">E15+J15</f>
        <v>271223.35999999987</v>
      </c>
      <c r="P15" s="7"/>
      <c r="Q15" s="7">
        <f>ROUND(O15*0.1,2)-0.01</f>
        <v>27122.33</v>
      </c>
      <c r="R15" s="7">
        <f t="shared" ref="R15" si="52">ROUND(Q15*0.15,2)</f>
        <v>4068.35</v>
      </c>
      <c r="S15" s="7">
        <f t="shared" ref="S15" si="53">ROUND(Q15*0.85,2)</f>
        <v>23053.98</v>
      </c>
    </row>
    <row r="16" spans="1:19" ht="15" customHeight="1" x14ac:dyDescent="0.25">
      <c r="A16" s="24">
        <f t="shared" si="13"/>
        <v>44793</v>
      </c>
      <c r="B16" s="7">
        <v>18603.75</v>
      </c>
      <c r="C16" s="7">
        <v>0</v>
      </c>
      <c r="D16" s="7">
        <v>-17065</v>
      </c>
      <c r="E16" s="7">
        <f t="shared" ref="E16" si="54">SUM(B16:D16)</f>
        <v>1538.75</v>
      </c>
      <c r="F16" s="16"/>
      <c r="G16" s="7">
        <v>2589419.9900000002</v>
      </c>
      <c r="H16" s="7">
        <v>-177</v>
      </c>
      <c r="I16" s="7">
        <v>-2110638.5299999998</v>
      </c>
      <c r="J16" s="7">
        <f t="shared" ref="J16" si="55">SUM(G16:I16)</f>
        <v>478604.46000000043</v>
      </c>
      <c r="K16" s="16"/>
      <c r="L16" s="7">
        <f t="shared" ref="L16" si="56">B16+G16</f>
        <v>2608023.7400000002</v>
      </c>
      <c r="M16" s="7">
        <f t="shared" ref="M16" si="57">C16+H16</f>
        <v>-177</v>
      </c>
      <c r="N16" s="7">
        <f t="shared" ref="N16" si="58">D16+I16</f>
        <v>-2127703.5299999998</v>
      </c>
      <c r="O16" s="7">
        <f t="shared" ref="O16" si="59">E16+J16</f>
        <v>480143.21000000043</v>
      </c>
      <c r="P16" s="7"/>
      <c r="Q16" s="7">
        <f>ROUND(O16*0.1,2)</f>
        <v>48014.32</v>
      </c>
      <c r="R16" s="7">
        <f t="shared" ref="R16" si="60">ROUND(Q16*0.15,2)</f>
        <v>7202.15</v>
      </c>
      <c r="S16" s="7">
        <f t="shared" ref="S16" si="61">ROUND(Q16*0.85,2)</f>
        <v>40812.17</v>
      </c>
    </row>
    <row r="17" spans="1:19" ht="15" customHeight="1" x14ac:dyDescent="0.25">
      <c r="A17" s="24">
        <f t="shared" si="13"/>
        <v>44800</v>
      </c>
      <c r="B17" s="7">
        <v>27216</v>
      </c>
      <c r="C17" s="7">
        <v>0</v>
      </c>
      <c r="D17" s="7">
        <v>-17275.25</v>
      </c>
      <c r="E17" s="7">
        <f t="shared" ref="E17" si="62">SUM(B17:D17)</f>
        <v>9940.75</v>
      </c>
      <c r="F17" s="16"/>
      <c r="G17" s="7">
        <v>2435483.35</v>
      </c>
      <c r="H17" s="7">
        <v>-260</v>
      </c>
      <c r="I17" s="7">
        <v>-2179530.6800000002</v>
      </c>
      <c r="J17" s="7">
        <f t="shared" ref="J17" si="63">SUM(G17:I17)</f>
        <v>255692.66999999993</v>
      </c>
      <c r="K17" s="16"/>
      <c r="L17" s="7">
        <f t="shared" ref="L17" si="64">B17+G17</f>
        <v>2462699.35</v>
      </c>
      <c r="M17" s="7">
        <f t="shared" ref="M17" si="65">C17+H17</f>
        <v>-260</v>
      </c>
      <c r="N17" s="7">
        <f t="shared" ref="N17" si="66">D17+I17</f>
        <v>-2196805.9300000002</v>
      </c>
      <c r="O17" s="7">
        <f t="shared" ref="O17" si="67">E17+J17</f>
        <v>265633.41999999993</v>
      </c>
      <c r="P17" s="7"/>
      <c r="Q17" s="7">
        <f>ROUND(O17*0.1,2)</f>
        <v>26563.34</v>
      </c>
      <c r="R17" s="7">
        <f t="shared" ref="R17" si="68">ROUND(Q17*0.15,2)</f>
        <v>3984.5</v>
      </c>
      <c r="S17" s="7">
        <f t="shared" ref="S17" si="69">ROUND(Q17*0.85,2)</f>
        <v>22578.84</v>
      </c>
    </row>
    <row r="18" spans="1:19" ht="15" customHeight="1" x14ac:dyDescent="0.25">
      <c r="A18" s="24">
        <f t="shared" si="13"/>
        <v>44807</v>
      </c>
      <c r="B18" s="7">
        <v>34937.25</v>
      </c>
      <c r="C18" s="7">
        <v>0</v>
      </c>
      <c r="D18" s="7">
        <v>-14761.75</v>
      </c>
      <c r="E18" s="7">
        <f t="shared" ref="E18" si="70">SUM(B18:D18)</f>
        <v>20175.5</v>
      </c>
      <c r="F18" s="16"/>
      <c r="G18" s="7">
        <v>5182858.8600000003</v>
      </c>
      <c r="H18" s="7">
        <v>-10</v>
      </c>
      <c r="I18" s="7">
        <v>-4849147.04</v>
      </c>
      <c r="J18" s="7">
        <f t="shared" ref="J18" si="71">SUM(G18:I18)</f>
        <v>333701.8200000003</v>
      </c>
      <c r="K18" s="16"/>
      <c r="L18" s="7">
        <f t="shared" ref="L18" si="72">B18+G18</f>
        <v>5217796.1100000003</v>
      </c>
      <c r="M18" s="7">
        <f t="shared" ref="M18" si="73">C18+H18</f>
        <v>-10</v>
      </c>
      <c r="N18" s="7">
        <f t="shared" ref="N18" si="74">D18+I18</f>
        <v>-4863908.79</v>
      </c>
      <c r="O18" s="7">
        <f t="shared" ref="O18" si="75">E18+J18</f>
        <v>353877.3200000003</v>
      </c>
      <c r="P18" s="7"/>
      <c r="Q18" s="7">
        <f>ROUND(O18*0.1,2)</f>
        <v>35387.730000000003</v>
      </c>
      <c r="R18" s="7">
        <f t="shared" ref="R18" si="76">ROUND(Q18*0.15,2)</f>
        <v>5308.16</v>
      </c>
      <c r="S18" s="7">
        <f t="shared" ref="S18" si="77">ROUND(Q18*0.85,2)</f>
        <v>30079.57</v>
      </c>
    </row>
    <row r="19" spans="1:19" ht="15" customHeight="1" x14ac:dyDescent="0.25">
      <c r="A19" s="24">
        <f t="shared" si="13"/>
        <v>44814</v>
      </c>
      <c r="B19" s="7">
        <v>33098.25</v>
      </c>
      <c r="C19" s="7">
        <v>0</v>
      </c>
      <c r="D19" s="7">
        <v>-30356.5</v>
      </c>
      <c r="E19" s="7">
        <f t="shared" ref="E19" si="78">SUM(B19:D19)</f>
        <v>2741.75</v>
      </c>
      <c r="F19" s="16"/>
      <c r="G19" s="7">
        <v>4091865.03</v>
      </c>
      <c r="H19" s="7">
        <v>-575.9</v>
      </c>
      <c r="I19" s="7">
        <v>-3329667.68</v>
      </c>
      <c r="J19" s="7">
        <f t="shared" ref="J19" si="79">SUM(G19:I19)</f>
        <v>761621.44999999972</v>
      </c>
      <c r="K19" s="16"/>
      <c r="L19" s="7">
        <f t="shared" ref="L19" si="80">B19+G19</f>
        <v>4124963.28</v>
      </c>
      <c r="M19" s="7">
        <f t="shared" ref="M19" si="81">C19+H19</f>
        <v>-575.9</v>
      </c>
      <c r="N19" s="7">
        <f t="shared" ref="N19" si="82">D19+I19</f>
        <v>-3360024.18</v>
      </c>
      <c r="O19" s="7">
        <f t="shared" ref="O19" si="83">E19+J19</f>
        <v>764363.19999999972</v>
      </c>
      <c r="P19" s="7"/>
      <c r="Q19" s="7">
        <f>ROUND(O19*0.1,2)+0.01</f>
        <v>76436.33</v>
      </c>
      <c r="R19" s="7">
        <f t="shared" ref="R19" si="84">ROUND(Q19*0.15,2)</f>
        <v>11465.45</v>
      </c>
      <c r="S19" s="7">
        <f t="shared" ref="S19" si="85">ROUND(Q19*0.85,2)</f>
        <v>64970.879999999997</v>
      </c>
    </row>
    <row r="20" spans="1:19" ht="15" customHeight="1" x14ac:dyDescent="0.25">
      <c r="A20" s="24">
        <f t="shared" si="13"/>
        <v>44821</v>
      </c>
      <c r="B20" s="7">
        <v>243299</v>
      </c>
      <c r="C20" s="7">
        <v>-30</v>
      </c>
      <c r="D20" s="7">
        <v>-270947.5</v>
      </c>
      <c r="E20" s="7">
        <f t="shared" ref="E20" si="86">SUM(B20:D20)</f>
        <v>-27678.5</v>
      </c>
      <c r="F20" s="16"/>
      <c r="G20" s="7">
        <v>4411177</v>
      </c>
      <c r="H20" s="7">
        <v>-340.25</v>
      </c>
      <c r="I20" s="7">
        <v>-3880121.33</v>
      </c>
      <c r="J20" s="7">
        <f t="shared" ref="J20" si="87">SUM(G20:I20)</f>
        <v>530715.41999999993</v>
      </c>
      <c r="K20" s="16"/>
      <c r="L20" s="7">
        <f t="shared" ref="L20" si="88">B20+G20</f>
        <v>4654476</v>
      </c>
      <c r="M20" s="7">
        <f t="shared" ref="M20" si="89">C20+H20</f>
        <v>-370.25</v>
      </c>
      <c r="N20" s="7">
        <f t="shared" ref="N20" si="90">D20+I20</f>
        <v>-4151068.83</v>
      </c>
      <c r="O20" s="7">
        <f t="shared" ref="O20" si="91">E20+J20</f>
        <v>503036.91999999993</v>
      </c>
      <c r="P20" s="7"/>
      <c r="Q20" s="7">
        <f>ROUND(O20*0.1,2)</f>
        <v>50303.69</v>
      </c>
      <c r="R20" s="7">
        <f t="shared" ref="R20" si="92">ROUND(Q20*0.15,2)</f>
        <v>7545.55</v>
      </c>
      <c r="S20" s="7">
        <f t="shared" ref="S20" si="93">ROUND(Q20*0.85,2)</f>
        <v>42758.14</v>
      </c>
    </row>
    <row r="21" spans="1:19" ht="15" customHeight="1" x14ac:dyDescent="0.25">
      <c r="A21" s="24">
        <f t="shared" si="13"/>
        <v>44828</v>
      </c>
      <c r="B21" s="7">
        <v>81241.75</v>
      </c>
      <c r="C21" s="7">
        <v>-184</v>
      </c>
      <c r="D21" s="7">
        <v>-66390.75</v>
      </c>
      <c r="E21" s="7">
        <f t="shared" ref="E21" si="94">SUM(B21:D21)</f>
        <v>14667</v>
      </c>
      <c r="F21" s="16"/>
      <c r="G21" s="7">
        <v>4508570.0199999996</v>
      </c>
      <c r="H21" s="7">
        <v>-63.95</v>
      </c>
      <c r="I21" s="7">
        <v>-3889958.74</v>
      </c>
      <c r="J21" s="7">
        <f t="shared" ref="J21" si="95">SUM(G21:I21)</f>
        <v>618547.32999999914</v>
      </c>
      <c r="K21" s="16"/>
      <c r="L21" s="7">
        <f t="shared" ref="L21" si="96">B21+G21</f>
        <v>4589811.7699999996</v>
      </c>
      <c r="M21" s="7">
        <f t="shared" ref="M21" si="97">C21+H21</f>
        <v>-247.95</v>
      </c>
      <c r="N21" s="7">
        <f t="shared" ref="N21" si="98">D21+I21</f>
        <v>-3956349.49</v>
      </c>
      <c r="O21" s="7">
        <f t="shared" ref="O21" si="99">E21+J21</f>
        <v>633214.32999999914</v>
      </c>
      <c r="P21" s="7"/>
      <c r="Q21" s="7">
        <f>ROUND(O21*0.1,2)</f>
        <v>63321.43</v>
      </c>
      <c r="R21" s="7">
        <f t="shared" ref="R21" si="100">ROUND(Q21*0.15,2)</f>
        <v>9498.2099999999991</v>
      </c>
      <c r="S21" s="7">
        <f t="shared" ref="S21" si="101">ROUND(Q21*0.85,2)</f>
        <v>53823.22</v>
      </c>
    </row>
    <row r="22" spans="1:19" ht="15" customHeight="1" x14ac:dyDescent="0.25">
      <c r="A22" s="24">
        <f t="shared" si="13"/>
        <v>44835</v>
      </c>
      <c r="B22" s="7">
        <v>68878.25</v>
      </c>
      <c r="C22" s="7">
        <v>-690</v>
      </c>
      <c r="D22" s="7">
        <v>-57760.75</v>
      </c>
      <c r="E22" s="7">
        <f t="shared" ref="E22" si="102">SUM(B22:D22)</f>
        <v>10427.5</v>
      </c>
      <c r="F22" s="16"/>
      <c r="G22" s="7">
        <v>4447288.9399999995</v>
      </c>
      <c r="H22" s="7">
        <v>-424.61</v>
      </c>
      <c r="I22" s="7">
        <v>-3845196.16</v>
      </c>
      <c r="J22" s="7">
        <f t="shared" ref="J22" si="103">SUM(G22:I22)</f>
        <v>601668.16999999899</v>
      </c>
      <c r="K22" s="16"/>
      <c r="L22" s="7">
        <f t="shared" ref="L22" si="104">B22+G22</f>
        <v>4516167.1899999995</v>
      </c>
      <c r="M22" s="7">
        <f t="shared" ref="M22" si="105">C22+H22</f>
        <v>-1114.6100000000001</v>
      </c>
      <c r="N22" s="7">
        <f t="shared" ref="N22" si="106">D22+I22</f>
        <v>-3902956.91</v>
      </c>
      <c r="O22" s="7">
        <f t="shared" ref="O22" si="107">E22+J22</f>
        <v>612095.66999999899</v>
      </c>
      <c r="P22" s="7"/>
      <c r="Q22" s="7">
        <f>ROUND(O22*0.1,2)+0.01</f>
        <v>61209.58</v>
      </c>
      <c r="R22" s="7">
        <f t="shared" ref="R22" si="108">ROUND(Q22*0.15,2)</f>
        <v>9181.44</v>
      </c>
      <c r="S22" s="7">
        <f t="shared" ref="S22" si="109">ROUND(Q22*0.85,2)</f>
        <v>52028.14</v>
      </c>
    </row>
    <row r="23" spans="1:19" ht="15" customHeight="1" x14ac:dyDescent="0.25">
      <c r="A23" s="24">
        <f t="shared" si="13"/>
        <v>44842</v>
      </c>
      <c r="B23" s="7">
        <v>42385.75</v>
      </c>
      <c r="C23" s="7">
        <v>-120</v>
      </c>
      <c r="D23" s="7">
        <v>-31014.25</v>
      </c>
      <c r="E23" s="7">
        <f t="shared" ref="E23" si="110">SUM(B23:D23)</f>
        <v>11251.5</v>
      </c>
      <c r="F23" s="16"/>
      <c r="G23" s="7">
        <v>4838890.6399999997</v>
      </c>
      <c r="H23" s="7">
        <v>-90.5</v>
      </c>
      <c r="I23" s="7">
        <v>-4176814.669999999</v>
      </c>
      <c r="J23" s="7">
        <f t="shared" ref="J23" si="111">SUM(G23:I23)</f>
        <v>661985.47000000067</v>
      </c>
      <c r="K23" s="16"/>
      <c r="L23" s="7">
        <f t="shared" ref="L23" si="112">B23+G23</f>
        <v>4881276.3899999997</v>
      </c>
      <c r="M23" s="7">
        <f t="shared" ref="M23" si="113">C23+H23</f>
        <v>-210.5</v>
      </c>
      <c r="N23" s="7">
        <f t="shared" ref="N23" si="114">D23+I23</f>
        <v>-4207828.919999999</v>
      </c>
      <c r="O23" s="7">
        <f t="shared" ref="O23" si="115">E23+J23</f>
        <v>673236.97000000067</v>
      </c>
      <c r="P23" s="7"/>
      <c r="Q23" s="7">
        <f>ROUND(O23*0.1,2)</f>
        <v>67323.7</v>
      </c>
      <c r="R23" s="7">
        <f>ROUND(Q23*0.15,2)-0.01</f>
        <v>10098.549999999999</v>
      </c>
      <c r="S23" s="7">
        <f t="shared" ref="S23" si="116">ROUND(Q23*0.85,2)</f>
        <v>57225.15</v>
      </c>
    </row>
    <row r="24" spans="1:19" ht="15" customHeight="1" x14ac:dyDescent="0.25">
      <c r="A24" s="24">
        <f t="shared" si="13"/>
        <v>44849</v>
      </c>
      <c r="B24" s="7">
        <v>53876.5</v>
      </c>
      <c r="C24" s="7">
        <v>0</v>
      </c>
      <c r="D24" s="7">
        <v>-45120.25</v>
      </c>
      <c r="E24" s="7">
        <f t="shared" ref="E24" si="117">SUM(B24:D24)</f>
        <v>8756.25</v>
      </c>
      <c r="F24" s="16"/>
      <c r="G24" s="7">
        <v>4589071.97</v>
      </c>
      <c r="H24" s="7">
        <v>-17902.18</v>
      </c>
      <c r="I24" s="7">
        <v>-4526753.82</v>
      </c>
      <c r="J24" s="7">
        <f t="shared" ref="J24" si="118">SUM(G24:I24)</f>
        <v>44415.969999999739</v>
      </c>
      <c r="K24" s="16"/>
      <c r="L24" s="7">
        <f t="shared" ref="L24" si="119">B24+G24</f>
        <v>4642948.47</v>
      </c>
      <c r="M24" s="7">
        <f t="shared" ref="M24" si="120">C24+H24</f>
        <v>-17902.18</v>
      </c>
      <c r="N24" s="7">
        <f t="shared" ref="N24" si="121">D24+I24</f>
        <v>-4571874.07</v>
      </c>
      <c r="O24" s="7">
        <f t="shared" ref="O24" si="122">E24+J24</f>
        <v>53172.219999999739</v>
      </c>
      <c r="P24" s="7"/>
      <c r="Q24" s="7">
        <f>ROUND(O24*0.1,2)</f>
        <v>5317.22</v>
      </c>
      <c r="R24" s="7">
        <f t="shared" ref="R24:R29" si="123">ROUND(Q24*0.15,2)</f>
        <v>797.58</v>
      </c>
      <c r="S24" s="7">
        <f t="shared" ref="S24" si="124">ROUND(Q24*0.85,2)</f>
        <v>4519.6400000000003</v>
      </c>
    </row>
    <row r="25" spans="1:19" ht="15" customHeight="1" x14ac:dyDescent="0.25">
      <c r="A25" s="24">
        <f t="shared" si="13"/>
        <v>44856</v>
      </c>
      <c r="B25" s="7">
        <v>258571.5</v>
      </c>
      <c r="C25" s="7">
        <v>-50</v>
      </c>
      <c r="D25" s="7">
        <v>-35497.5</v>
      </c>
      <c r="E25" s="7">
        <f t="shared" ref="E25" si="125">SUM(B25:D25)</f>
        <v>223024</v>
      </c>
      <c r="F25" s="16"/>
      <c r="G25" s="7">
        <v>5151365.46</v>
      </c>
      <c r="H25" s="7">
        <v>-265.23</v>
      </c>
      <c r="I25" s="7">
        <v>-4498650</v>
      </c>
      <c r="J25" s="7">
        <f t="shared" ref="J25" si="126">SUM(G25:I25)</f>
        <v>652450.22999999952</v>
      </c>
      <c r="K25" s="16"/>
      <c r="L25" s="7">
        <f t="shared" ref="L25" si="127">B25+G25</f>
        <v>5409936.96</v>
      </c>
      <c r="M25" s="7">
        <f t="shared" ref="M25" si="128">C25+H25</f>
        <v>-315.23</v>
      </c>
      <c r="N25" s="7">
        <f t="shared" ref="N25" si="129">D25+I25</f>
        <v>-4534147.5</v>
      </c>
      <c r="O25" s="7">
        <f t="shared" ref="O25" si="130">E25+J25</f>
        <v>875474.22999999952</v>
      </c>
      <c r="P25" s="7"/>
      <c r="Q25" s="7">
        <f>ROUND(O25*0.1,2)</f>
        <v>87547.42</v>
      </c>
      <c r="R25" s="7">
        <f t="shared" si="123"/>
        <v>13132.11</v>
      </c>
      <c r="S25" s="7">
        <f t="shared" ref="S25" si="131">ROUND(Q25*0.85,2)</f>
        <v>74415.31</v>
      </c>
    </row>
    <row r="26" spans="1:19" ht="15" customHeight="1" x14ac:dyDescent="0.25">
      <c r="A26" s="24">
        <f t="shared" si="13"/>
        <v>44863</v>
      </c>
      <c r="B26" s="7">
        <v>29856</v>
      </c>
      <c r="C26" s="7">
        <v>-100</v>
      </c>
      <c r="D26" s="7">
        <v>-22911.25</v>
      </c>
      <c r="E26" s="7">
        <f t="shared" ref="E26" si="132">SUM(B26:D26)</f>
        <v>6844.75</v>
      </c>
      <c r="F26" s="16"/>
      <c r="G26" s="7">
        <v>5205726.9400000004</v>
      </c>
      <c r="H26" s="7">
        <v>-1002</v>
      </c>
      <c r="I26" s="7">
        <v>-4308652.49</v>
      </c>
      <c r="J26" s="7">
        <f t="shared" ref="J26" si="133">SUM(G26:I26)</f>
        <v>896072.45000000019</v>
      </c>
      <c r="K26" s="16"/>
      <c r="L26" s="7">
        <f t="shared" ref="L26" si="134">B26+G26</f>
        <v>5235582.9400000004</v>
      </c>
      <c r="M26" s="7">
        <f t="shared" ref="M26" si="135">C26+H26</f>
        <v>-1102</v>
      </c>
      <c r="N26" s="7">
        <f t="shared" ref="N26" si="136">D26+I26</f>
        <v>-4331563.74</v>
      </c>
      <c r="O26" s="7">
        <f t="shared" ref="O26" si="137">E26+J26</f>
        <v>902917.20000000019</v>
      </c>
      <c r="P26" s="7"/>
      <c r="Q26" s="7">
        <f>ROUND(O26*0.1,2)</f>
        <v>90291.72</v>
      </c>
      <c r="R26" s="7">
        <f t="shared" si="123"/>
        <v>13543.76</v>
      </c>
      <c r="S26" s="7">
        <f t="shared" ref="S26" si="138">ROUND(Q26*0.85,2)</f>
        <v>76747.960000000006</v>
      </c>
    </row>
    <row r="27" spans="1:19" ht="15" customHeight="1" x14ac:dyDescent="0.25">
      <c r="A27" s="24">
        <f t="shared" si="13"/>
        <v>44870</v>
      </c>
      <c r="B27" s="7">
        <v>46512.5</v>
      </c>
      <c r="C27" s="7">
        <v>-100</v>
      </c>
      <c r="D27" s="7">
        <v>-34409.75</v>
      </c>
      <c r="E27" s="7">
        <f t="shared" ref="E27" si="139">SUM(B27:D27)</f>
        <v>12002.75</v>
      </c>
      <c r="F27" s="16"/>
      <c r="G27" s="7">
        <v>5700768.8899999997</v>
      </c>
      <c r="H27" s="7">
        <v>-188</v>
      </c>
      <c r="I27" s="7">
        <v>-5205191.16</v>
      </c>
      <c r="J27" s="7">
        <f t="shared" ref="J27" si="140">SUM(G27:I27)</f>
        <v>495389.72999999952</v>
      </c>
      <c r="K27" s="16"/>
      <c r="L27" s="7">
        <f t="shared" ref="L27" si="141">B27+G27</f>
        <v>5747281.3899999997</v>
      </c>
      <c r="M27" s="7">
        <f t="shared" ref="M27" si="142">C27+H27</f>
        <v>-288</v>
      </c>
      <c r="N27" s="7">
        <f t="shared" ref="N27" si="143">D27+I27</f>
        <v>-5239600.91</v>
      </c>
      <c r="O27" s="7">
        <f t="shared" ref="O27" si="144">E27+J27</f>
        <v>507392.47999999952</v>
      </c>
      <c r="P27" s="7"/>
      <c r="Q27" s="7">
        <f>ROUND(O27*0.1,2)</f>
        <v>50739.25</v>
      </c>
      <c r="R27" s="7">
        <f t="shared" si="123"/>
        <v>7610.89</v>
      </c>
      <c r="S27" s="7">
        <f t="shared" ref="S27" si="145">ROUND(Q27*0.85,2)</f>
        <v>43128.36</v>
      </c>
    </row>
    <row r="28" spans="1:19" ht="15" customHeight="1" x14ac:dyDescent="0.25">
      <c r="A28" s="24">
        <f t="shared" si="13"/>
        <v>44877</v>
      </c>
      <c r="B28" s="7">
        <v>43414.75</v>
      </c>
      <c r="C28" s="7">
        <v>-70</v>
      </c>
      <c r="D28" s="7">
        <v>-43092.5</v>
      </c>
      <c r="E28" s="7">
        <f t="shared" ref="E28" si="146">SUM(B28:D28)</f>
        <v>252.25</v>
      </c>
      <c r="F28" s="16"/>
      <c r="G28" s="7">
        <v>7425016.0899999999</v>
      </c>
      <c r="H28" s="7">
        <v>-1000</v>
      </c>
      <c r="I28" s="7">
        <v>-6614387.2200000007</v>
      </c>
      <c r="J28" s="7">
        <f t="shared" ref="J28" si="147">SUM(G28:I28)</f>
        <v>809628.86999999918</v>
      </c>
      <c r="K28" s="16"/>
      <c r="L28" s="7">
        <f t="shared" ref="L28" si="148">B28+G28</f>
        <v>7468430.8399999999</v>
      </c>
      <c r="M28" s="7">
        <f t="shared" ref="M28" si="149">C28+H28</f>
        <v>-1070</v>
      </c>
      <c r="N28" s="7">
        <f t="shared" ref="N28" si="150">D28+I28</f>
        <v>-6657479.7200000007</v>
      </c>
      <c r="O28" s="7">
        <f t="shared" ref="O28" si="151">E28+J28</f>
        <v>809881.11999999918</v>
      </c>
      <c r="P28" s="7"/>
      <c r="Q28" s="7">
        <f>ROUND(O28*0.1,2)+0.01</f>
        <v>80988.12</v>
      </c>
      <c r="R28" s="7">
        <f t="shared" si="123"/>
        <v>12148.22</v>
      </c>
      <c r="S28" s="7">
        <f t="shared" ref="S28" si="152">ROUND(Q28*0.85,2)</f>
        <v>68839.899999999994</v>
      </c>
    </row>
    <row r="29" spans="1:19" ht="15" customHeight="1" x14ac:dyDescent="0.25">
      <c r="A29" s="24">
        <f t="shared" si="13"/>
        <v>44884</v>
      </c>
      <c r="B29" s="7">
        <v>55903.25</v>
      </c>
      <c r="C29" s="7">
        <v>0</v>
      </c>
      <c r="D29" s="7">
        <v>-70154.75</v>
      </c>
      <c r="E29" s="7">
        <f t="shared" ref="E29" si="153">SUM(B29:D29)</f>
        <v>-14251.5</v>
      </c>
      <c r="F29" s="16"/>
      <c r="G29" s="7">
        <v>5995349.5100000007</v>
      </c>
      <c r="H29" s="7">
        <v>-65</v>
      </c>
      <c r="I29" s="7">
        <v>-4990424.4799999995</v>
      </c>
      <c r="J29" s="7">
        <f t="shared" ref="J29" si="154">SUM(G29:I29)</f>
        <v>1004860.0300000012</v>
      </c>
      <c r="K29" s="16"/>
      <c r="L29" s="7">
        <f t="shared" ref="L29" si="155">B29+G29</f>
        <v>6051252.7600000007</v>
      </c>
      <c r="M29" s="7">
        <f t="shared" ref="M29" si="156">C29+H29</f>
        <v>-65</v>
      </c>
      <c r="N29" s="7">
        <f t="shared" ref="N29" si="157">D29+I29</f>
        <v>-5060579.2299999995</v>
      </c>
      <c r="O29" s="7">
        <f t="shared" ref="O29" si="158">E29+J29</f>
        <v>990608.53000000119</v>
      </c>
      <c r="P29" s="7"/>
      <c r="Q29" s="7">
        <f>ROUND(O29*0.1,2)+0.01</f>
        <v>99060.86</v>
      </c>
      <c r="R29" s="7">
        <f t="shared" si="123"/>
        <v>14859.13</v>
      </c>
      <c r="S29" s="7">
        <f t="shared" ref="S29" si="159">ROUND(Q29*0.85,2)</f>
        <v>84201.73</v>
      </c>
    </row>
    <row r="30" spans="1:19" ht="15" customHeight="1" x14ac:dyDescent="0.25">
      <c r="A30" s="24">
        <f t="shared" si="13"/>
        <v>44891</v>
      </c>
      <c r="B30" s="7">
        <v>119465</v>
      </c>
      <c r="C30" s="7">
        <v>-20</v>
      </c>
      <c r="D30" s="7">
        <v>-108356.5</v>
      </c>
      <c r="E30" s="7">
        <f t="shared" ref="E30" si="160">SUM(B30:D30)</f>
        <v>11088.5</v>
      </c>
      <c r="F30" s="16"/>
      <c r="G30" s="7">
        <v>6232282.6799999997</v>
      </c>
      <c r="H30" s="7">
        <v>-26</v>
      </c>
      <c r="I30" s="7">
        <v>-5483233.5299999993</v>
      </c>
      <c r="J30" s="7">
        <f t="shared" ref="J30" si="161">SUM(G30:I30)</f>
        <v>749023.15000000037</v>
      </c>
      <c r="K30" s="16"/>
      <c r="L30" s="7">
        <f t="shared" ref="L30" si="162">B30+G30</f>
        <v>6351747.6799999997</v>
      </c>
      <c r="M30" s="7">
        <f t="shared" ref="M30" si="163">C30+H30</f>
        <v>-46</v>
      </c>
      <c r="N30" s="7">
        <f t="shared" ref="N30" si="164">D30+I30</f>
        <v>-5591590.0299999993</v>
      </c>
      <c r="O30" s="7">
        <f t="shared" ref="O30" si="165">E30+J30</f>
        <v>760111.65000000037</v>
      </c>
      <c r="P30" s="7"/>
      <c r="Q30" s="7">
        <f>ROUND(O30*0.1,2)</f>
        <v>76011.17</v>
      </c>
      <c r="R30" s="7">
        <f t="shared" ref="R30" si="166">ROUND(Q30*0.15,2)</f>
        <v>11401.68</v>
      </c>
      <c r="S30" s="7">
        <f t="shared" ref="S30" si="167">ROUND(Q30*0.85,2)</f>
        <v>64609.49</v>
      </c>
    </row>
    <row r="31" spans="1:19" ht="15" customHeight="1" x14ac:dyDescent="0.25">
      <c r="A31" s="24">
        <f t="shared" si="13"/>
        <v>44898</v>
      </c>
      <c r="B31" s="7">
        <v>57261.75</v>
      </c>
      <c r="C31" s="7">
        <v>0</v>
      </c>
      <c r="D31" s="7">
        <v>-61739.75</v>
      </c>
      <c r="E31" s="7">
        <f t="shared" ref="E31" si="168">SUM(B31:D31)</f>
        <v>-4478</v>
      </c>
      <c r="F31" s="16"/>
      <c r="G31" s="7">
        <v>5285564.45</v>
      </c>
      <c r="H31" s="7">
        <v>-42.29</v>
      </c>
      <c r="I31" s="7">
        <v>-4526343.45</v>
      </c>
      <c r="J31" s="7">
        <f t="shared" ref="J31" si="169">SUM(G31:I31)</f>
        <v>759178.71</v>
      </c>
      <c r="K31" s="16"/>
      <c r="L31" s="7">
        <f t="shared" ref="L31" si="170">B31+G31</f>
        <v>5342826.2</v>
      </c>
      <c r="M31" s="7">
        <f t="shared" ref="M31" si="171">C31+H31</f>
        <v>-42.29</v>
      </c>
      <c r="N31" s="7">
        <f t="shared" ref="N31" si="172">D31+I31</f>
        <v>-4588083.2000000002</v>
      </c>
      <c r="O31" s="7">
        <f t="shared" ref="O31" si="173">E31+J31</f>
        <v>754700.71</v>
      </c>
      <c r="P31" s="7"/>
      <c r="Q31" s="7">
        <f>ROUND(O31*0.1,2)</f>
        <v>75470.070000000007</v>
      </c>
      <c r="R31" s="7">
        <f t="shared" ref="R31" si="174">ROUND(Q31*0.15,2)</f>
        <v>11320.51</v>
      </c>
      <c r="S31" s="7">
        <f t="shared" ref="S31" si="175">ROUND(Q31*0.85,2)</f>
        <v>64149.56</v>
      </c>
    </row>
    <row r="32" spans="1:19" ht="15" customHeight="1" x14ac:dyDescent="0.25">
      <c r="A32" s="24">
        <f t="shared" si="13"/>
        <v>44905</v>
      </c>
      <c r="B32" s="7">
        <v>63215.75</v>
      </c>
      <c r="C32" s="7">
        <v>0</v>
      </c>
      <c r="D32" s="7">
        <v>-53634</v>
      </c>
      <c r="E32" s="7">
        <f t="shared" ref="E32" si="176">SUM(B32:D32)</f>
        <v>9581.75</v>
      </c>
      <c r="F32" s="16"/>
      <c r="G32" s="7">
        <v>4435634.59</v>
      </c>
      <c r="H32" s="7">
        <v>-60</v>
      </c>
      <c r="I32" s="7">
        <v>-3774047.8</v>
      </c>
      <c r="J32" s="7">
        <f t="shared" ref="J32" si="177">SUM(G32:I32)</f>
        <v>661526.79</v>
      </c>
      <c r="K32" s="16"/>
      <c r="L32" s="7">
        <f t="shared" ref="L32" si="178">B32+G32</f>
        <v>4498850.34</v>
      </c>
      <c r="M32" s="7">
        <f t="shared" ref="M32" si="179">C32+H32</f>
        <v>-60</v>
      </c>
      <c r="N32" s="7">
        <f t="shared" ref="N32" si="180">D32+I32</f>
        <v>-3827681.8</v>
      </c>
      <c r="O32" s="7">
        <f t="shared" ref="O32" si="181">E32+J32</f>
        <v>671108.54</v>
      </c>
      <c r="P32" s="7"/>
      <c r="Q32" s="7">
        <f>ROUND(O32*0.1,2)+0.01</f>
        <v>67110.86</v>
      </c>
      <c r="R32" s="7">
        <f t="shared" ref="R32" si="182">ROUND(Q32*0.15,2)</f>
        <v>10066.629999999999</v>
      </c>
      <c r="S32" s="7">
        <f t="shared" ref="S32" si="183">ROUND(Q32*0.85,2)</f>
        <v>57044.23</v>
      </c>
    </row>
    <row r="33" spans="1:19" ht="15" customHeight="1" x14ac:dyDescent="0.25">
      <c r="A33" s="24">
        <f t="shared" si="13"/>
        <v>44912</v>
      </c>
      <c r="B33" s="7">
        <v>59255.5</v>
      </c>
      <c r="C33" s="7">
        <v>-281</v>
      </c>
      <c r="D33" s="7">
        <v>-61154</v>
      </c>
      <c r="E33" s="7">
        <f t="shared" ref="E33" si="184">SUM(B33:D33)</f>
        <v>-2179.5</v>
      </c>
      <c r="F33" s="16"/>
      <c r="G33" s="7">
        <v>4214936.05</v>
      </c>
      <c r="H33" s="7">
        <v>-125</v>
      </c>
      <c r="I33" s="7">
        <v>-3505508.58</v>
      </c>
      <c r="J33" s="7">
        <f t="shared" ref="J33" si="185">SUM(G33:I33)</f>
        <v>709302.46999999974</v>
      </c>
      <c r="K33" s="16"/>
      <c r="L33" s="7">
        <f t="shared" ref="L33" si="186">B33+G33</f>
        <v>4274191.55</v>
      </c>
      <c r="M33" s="7">
        <f t="shared" ref="M33" si="187">C33+H33</f>
        <v>-406</v>
      </c>
      <c r="N33" s="7">
        <f t="shared" ref="N33" si="188">D33+I33</f>
        <v>-3566662.58</v>
      </c>
      <c r="O33" s="7">
        <f t="shared" ref="O33" si="189">E33+J33</f>
        <v>707122.96999999974</v>
      </c>
      <c r="P33" s="7"/>
      <c r="Q33" s="7">
        <f>ROUND(O33*0.1,2)-0.01</f>
        <v>70712.290000000008</v>
      </c>
      <c r="R33" s="7">
        <f t="shared" ref="R33" si="190">ROUND(Q33*0.15,2)</f>
        <v>10606.84</v>
      </c>
      <c r="S33" s="7">
        <f t="shared" ref="S33" si="191">ROUND(Q33*0.85,2)</f>
        <v>60105.45</v>
      </c>
    </row>
    <row r="34" spans="1:19" ht="15" customHeight="1" x14ac:dyDescent="0.25">
      <c r="A34" s="24">
        <f t="shared" si="13"/>
        <v>44919</v>
      </c>
      <c r="B34" s="7">
        <v>30892.25</v>
      </c>
      <c r="C34" s="7">
        <v>-3390</v>
      </c>
      <c r="D34" s="7">
        <v>-23907.5</v>
      </c>
      <c r="E34" s="7">
        <f t="shared" ref="E34" si="192">SUM(B34:D34)</f>
        <v>3594.75</v>
      </c>
      <c r="F34" s="16"/>
      <c r="G34" s="7">
        <v>4702593.7799999993</v>
      </c>
      <c r="H34" s="7">
        <v>-98</v>
      </c>
      <c r="I34" s="7">
        <v>-4082810.7199999997</v>
      </c>
      <c r="J34" s="7">
        <f t="shared" ref="J34" si="193">SUM(G34:I34)</f>
        <v>619685.05999999959</v>
      </c>
      <c r="K34" s="16"/>
      <c r="L34" s="7">
        <f t="shared" ref="L34" si="194">B34+G34</f>
        <v>4733486.0299999993</v>
      </c>
      <c r="M34" s="7">
        <f t="shared" ref="M34" si="195">C34+H34</f>
        <v>-3488</v>
      </c>
      <c r="N34" s="7">
        <f t="shared" ref="N34" si="196">D34+I34</f>
        <v>-4106718.2199999997</v>
      </c>
      <c r="O34" s="7">
        <f t="shared" ref="O34" si="197">E34+J34</f>
        <v>623279.80999999959</v>
      </c>
      <c r="P34" s="7"/>
      <c r="Q34" s="7">
        <f>ROUND(O34*0.1,2)</f>
        <v>62327.98</v>
      </c>
      <c r="R34" s="7">
        <f t="shared" ref="R34" si="198">ROUND(Q34*0.15,2)</f>
        <v>9349.2000000000007</v>
      </c>
      <c r="S34" s="7">
        <f t="shared" ref="S34" si="199">ROUND(Q34*0.85,2)</f>
        <v>52978.78</v>
      </c>
    </row>
    <row r="35" spans="1:19" ht="15" customHeight="1" x14ac:dyDescent="0.25">
      <c r="A35" s="24">
        <f t="shared" si="13"/>
        <v>44926</v>
      </c>
      <c r="B35" s="7">
        <v>155056.25</v>
      </c>
      <c r="C35" s="7">
        <v>0</v>
      </c>
      <c r="D35" s="7">
        <v>-109180.25</v>
      </c>
      <c r="E35" s="7">
        <f t="shared" ref="E35" si="200">SUM(B35:D35)</f>
        <v>45876</v>
      </c>
      <c r="F35" s="16"/>
      <c r="G35" s="7">
        <v>5083685.21</v>
      </c>
      <c r="H35" s="7">
        <v>-110</v>
      </c>
      <c r="I35" s="7">
        <v>-4633512.2699999996</v>
      </c>
      <c r="J35" s="7">
        <f t="shared" ref="J35" si="201">SUM(G35:I35)</f>
        <v>450062.94000000041</v>
      </c>
      <c r="K35" s="16"/>
      <c r="L35" s="7">
        <f t="shared" ref="L35" si="202">B35+G35</f>
        <v>5238741.46</v>
      </c>
      <c r="M35" s="7">
        <f t="shared" ref="M35" si="203">C35+H35</f>
        <v>-110</v>
      </c>
      <c r="N35" s="7">
        <f t="shared" ref="N35" si="204">D35+I35</f>
        <v>-4742692.5199999996</v>
      </c>
      <c r="O35" s="7">
        <f t="shared" ref="O35" si="205">E35+J35</f>
        <v>495938.94000000041</v>
      </c>
      <c r="P35" s="7"/>
      <c r="Q35" s="7">
        <f>ROUND(O35*0.1,2)-0.01</f>
        <v>49593.88</v>
      </c>
      <c r="R35" s="7">
        <f t="shared" ref="R35" si="206">ROUND(Q35*0.15,2)</f>
        <v>7439.08</v>
      </c>
      <c r="S35" s="7">
        <f t="shared" ref="S35" si="207">ROUND(Q35*0.85,2)</f>
        <v>42154.8</v>
      </c>
    </row>
    <row r="36" spans="1:19" ht="15" customHeight="1" x14ac:dyDescent="0.25">
      <c r="A36" s="24">
        <f t="shared" si="13"/>
        <v>44933</v>
      </c>
      <c r="B36" s="7">
        <v>71768</v>
      </c>
      <c r="C36" s="7">
        <v>0</v>
      </c>
      <c r="D36" s="7">
        <v>-63441</v>
      </c>
      <c r="E36" s="7">
        <f t="shared" ref="E36" si="208">SUM(B36:D36)</f>
        <v>8327</v>
      </c>
      <c r="F36" s="16"/>
      <c r="G36" s="7">
        <v>4214767.54</v>
      </c>
      <c r="H36" s="7">
        <v>-72</v>
      </c>
      <c r="I36" s="7">
        <v>-3736780.03</v>
      </c>
      <c r="J36" s="7">
        <f t="shared" ref="J36" si="209">SUM(G36:I36)</f>
        <v>477915.51000000024</v>
      </c>
      <c r="K36" s="16"/>
      <c r="L36" s="7">
        <f t="shared" ref="L36" si="210">B36+G36</f>
        <v>4286535.54</v>
      </c>
      <c r="M36" s="7">
        <f t="shared" ref="M36" si="211">C36+H36</f>
        <v>-72</v>
      </c>
      <c r="N36" s="7">
        <f t="shared" ref="N36" si="212">D36+I36</f>
        <v>-3800221.03</v>
      </c>
      <c r="O36" s="7">
        <f t="shared" ref="O36" si="213">E36+J36</f>
        <v>486242.51000000024</v>
      </c>
      <c r="P36" s="7"/>
      <c r="Q36" s="7">
        <f>ROUND(O36*0.1,2)</f>
        <v>48624.25</v>
      </c>
      <c r="R36" s="7">
        <f t="shared" ref="R36" si="214">ROUND(Q36*0.15,2)</f>
        <v>7293.64</v>
      </c>
      <c r="S36" s="7">
        <f t="shared" ref="S36" si="215">ROUND(Q36*0.85,2)</f>
        <v>41330.61</v>
      </c>
    </row>
    <row r="37" spans="1:19" ht="15" customHeight="1" x14ac:dyDescent="0.25">
      <c r="A37" s="24">
        <f t="shared" si="13"/>
        <v>44940</v>
      </c>
      <c r="B37" s="7">
        <v>45036.25</v>
      </c>
      <c r="C37" s="7">
        <v>-50</v>
      </c>
      <c r="D37" s="7">
        <v>-48316.5</v>
      </c>
      <c r="E37" s="7">
        <f t="shared" ref="E37" si="216">SUM(B37:D37)</f>
        <v>-3330.25</v>
      </c>
      <c r="F37" s="16"/>
      <c r="G37" s="7">
        <v>4129930.12</v>
      </c>
      <c r="H37" s="7">
        <v>-3193</v>
      </c>
      <c r="I37" s="7">
        <v>-3387672.58</v>
      </c>
      <c r="J37" s="7">
        <f t="shared" ref="J37" si="217">SUM(G37:I37)</f>
        <v>739064.54</v>
      </c>
      <c r="K37" s="16"/>
      <c r="L37" s="7">
        <f t="shared" ref="L37" si="218">B37+G37</f>
        <v>4174966.37</v>
      </c>
      <c r="M37" s="7">
        <f t="shared" ref="M37" si="219">C37+H37</f>
        <v>-3243</v>
      </c>
      <c r="N37" s="7">
        <f t="shared" ref="N37" si="220">D37+I37</f>
        <v>-3435989.08</v>
      </c>
      <c r="O37" s="7">
        <f t="shared" ref="O37" si="221">E37+J37</f>
        <v>735734.29</v>
      </c>
      <c r="P37" s="7"/>
      <c r="Q37" s="7">
        <f>ROUND(O37*0.1,2)</f>
        <v>73573.429999999993</v>
      </c>
      <c r="R37" s="7">
        <f t="shared" ref="R37" si="222">ROUND(Q37*0.15,2)</f>
        <v>11036.01</v>
      </c>
      <c r="S37" s="7">
        <f t="shared" ref="S37" si="223">ROUND(Q37*0.85,2)</f>
        <v>62537.42</v>
      </c>
    </row>
    <row r="38" spans="1:19" ht="15" customHeight="1" x14ac:dyDescent="0.25">
      <c r="A38" s="24">
        <f t="shared" si="13"/>
        <v>44947</v>
      </c>
      <c r="B38" s="7">
        <v>64109.5</v>
      </c>
      <c r="C38" s="7">
        <v>-250</v>
      </c>
      <c r="D38" s="7">
        <v>-50727.75</v>
      </c>
      <c r="E38" s="7">
        <f t="shared" ref="E38" si="224">SUM(B38:D38)</f>
        <v>13131.75</v>
      </c>
      <c r="F38" s="16"/>
      <c r="G38" s="7">
        <v>5015829.88</v>
      </c>
      <c r="H38" s="7">
        <v>-11.5</v>
      </c>
      <c r="I38" s="7">
        <v>-4267043.7300000004</v>
      </c>
      <c r="J38" s="7">
        <f t="shared" ref="J38" si="225">SUM(G38:I38)</f>
        <v>748774.64999999944</v>
      </c>
      <c r="K38" s="16"/>
      <c r="L38" s="7">
        <f t="shared" ref="L38" si="226">B38+G38</f>
        <v>5079939.38</v>
      </c>
      <c r="M38" s="7">
        <f t="shared" ref="M38" si="227">C38+H38</f>
        <v>-261.5</v>
      </c>
      <c r="N38" s="7">
        <f t="shared" ref="N38" si="228">D38+I38</f>
        <v>-4317771.4800000004</v>
      </c>
      <c r="O38" s="7">
        <f t="shared" ref="O38" si="229">E38+J38</f>
        <v>761906.39999999944</v>
      </c>
      <c r="P38" s="7"/>
      <c r="Q38" s="7">
        <f>ROUND(O38*0.1,2)+0.02</f>
        <v>76190.66</v>
      </c>
      <c r="R38" s="7">
        <f t="shared" ref="R38" si="230">ROUND(Q38*0.15,2)</f>
        <v>11428.6</v>
      </c>
      <c r="S38" s="7">
        <f t="shared" ref="S38" si="231">ROUND(Q38*0.85,2)</f>
        <v>64762.06</v>
      </c>
    </row>
    <row r="39" spans="1:19" ht="15" customHeight="1" x14ac:dyDescent="0.25">
      <c r="A39" s="24">
        <f t="shared" si="13"/>
        <v>44954</v>
      </c>
      <c r="B39" s="7">
        <v>114695</v>
      </c>
      <c r="C39" s="7">
        <v>0</v>
      </c>
      <c r="D39" s="7">
        <v>-124974.5</v>
      </c>
      <c r="E39" s="7">
        <f t="shared" ref="E39" si="232">SUM(B39:D39)</f>
        <v>-10279.5</v>
      </c>
      <c r="F39" s="16"/>
      <c r="G39" s="7">
        <v>4270858.8</v>
      </c>
      <c r="H39" s="7">
        <v>-5</v>
      </c>
      <c r="I39" s="7">
        <v>-3852123.09</v>
      </c>
      <c r="J39" s="7">
        <f t="shared" ref="J39" si="233">SUM(G39:I39)</f>
        <v>418730.70999999996</v>
      </c>
      <c r="K39" s="16"/>
      <c r="L39" s="7">
        <f t="shared" ref="L39" si="234">B39+G39</f>
        <v>4385553.8</v>
      </c>
      <c r="M39" s="7">
        <f t="shared" ref="M39" si="235">C39+H39</f>
        <v>-5</v>
      </c>
      <c r="N39" s="7">
        <f t="shared" ref="N39" si="236">D39+I39</f>
        <v>-3977097.59</v>
      </c>
      <c r="O39" s="7">
        <f t="shared" ref="O39" si="237">E39+J39</f>
        <v>408451.20999999996</v>
      </c>
      <c r="P39" s="7"/>
      <c r="Q39" s="7">
        <f>ROUND(O39*0.1,2)</f>
        <v>40845.120000000003</v>
      </c>
      <c r="R39" s="7">
        <f t="shared" ref="R39" si="238">ROUND(Q39*0.15,2)</f>
        <v>6126.77</v>
      </c>
      <c r="S39" s="7">
        <f t="shared" ref="S39" si="239">ROUND(Q39*0.85,2)</f>
        <v>34718.35</v>
      </c>
    </row>
    <row r="40" spans="1:19" ht="15" customHeight="1" x14ac:dyDescent="0.25">
      <c r="A40" s="24">
        <f t="shared" si="13"/>
        <v>44961</v>
      </c>
      <c r="B40" s="7">
        <v>30510.25</v>
      </c>
      <c r="C40" s="7">
        <v>0</v>
      </c>
      <c r="D40" s="7">
        <v>-38311.75</v>
      </c>
      <c r="E40" s="7">
        <f t="shared" ref="E40" si="240">SUM(B40:D40)</f>
        <v>-7801.5</v>
      </c>
      <c r="F40" s="16"/>
      <c r="G40" s="7">
        <v>4432640.49</v>
      </c>
      <c r="H40" s="7">
        <v>-10</v>
      </c>
      <c r="I40" s="7">
        <v>-3534017.8799999994</v>
      </c>
      <c r="J40" s="7">
        <f t="shared" ref="J40" si="241">SUM(G40:I40)</f>
        <v>898612.6100000008</v>
      </c>
      <c r="K40" s="16"/>
      <c r="L40" s="7">
        <f t="shared" ref="L40" si="242">B40+G40</f>
        <v>4463150.74</v>
      </c>
      <c r="M40" s="7">
        <f t="shared" ref="M40" si="243">C40+H40</f>
        <v>-10</v>
      </c>
      <c r="N40" s="7">
        <f t="shared" ref="N40" si="244">D40+I40</f>
        <v>-3572329.6299999994</v>
      </c>
      <c r="O40" s="7">
        <f t="shared" ref="O40" si="245">E40+J40</f>
        <v>890811.1100000008</v>
      </c>
      <c r="P40" s="7"/>
      <c r="Q40" s="7">
        <f>ROUND(O40*0.1,2)</f>
        <v>89081.11</v>
      </c>
      <c r="R40" s="7">
        <f t="shared" ref="R40" si="246">ROUND(Q40*0.15,2)</f>
        <v>13362.17</v>
      </c>
      <c r="S40" s="7">
        <f t="shared" ref="S40" si="247">ROUND(Q40*0.85,2)</f>
        <v>75718.94</v>
      </c>
    </row>
    <row r="41" spans="1:19" ht="15" customHeight="1" x14ac:dyDescent="0.25">
      <c r="A41" s="24">
        <f t="shared" si="13"/>
        <v>44968</v>
      </c>
      <c r="B41" s="7">
        <v>31085</v>
      </c>
      <c r="C41" s="7">
        <v>-200</v>
      </c>
      <c r="D41" s="7">
        <v>-30079.5</v>
      </c>
      <c r="E41" s="7">
        <f t="shared" ref="E41" si="248">SUM(B41:D41)</f>
        <v>805.5</v>
      </c>
      <c r="F41" s="16"/>
      <c r="G41" s="7">
        <v>4206652.38</v>
      </c>
      <c r="H41" s="7">
        <v>-38.799999999999997</v>
      </c>
      <c r="I41" s="7">
        <v>-3406287.4</v>
      </c>
      <c r="J41" s="7">
        <f t="shared" ref="J41" si="249">SUM(G41:I41)</f>
        <v>800326.18000000017</v>
      </c>
      <c r="K41" s="16"/>
      <c r="L41" s="7">
        <f t="shared" ref="L41" si="250">B41+G41</f>
        <v>4237737.38</v>
      </c>
      <c r="M41" s="7">
        <f t="shared" ref="M41" si="251">C41+H41</f>
        <v>-238.8</v>
      </c>
      <c r="N41" s="7">
        <f t="shared" ref="N41" si="252">D41+I41</f>
        <v>-3436366.9</v>
      </c>
      <c r="O41" s="7">
        <f t="shared" ref="O41" si="253">E41+J41</f>
        <v>801131.68000000017</v>
      </c>
      <c r="P41" s="7"/>
      <c r="Q41" s="7">
        <f>ROUND(O41*0.1,2)</f>
        <v>80113.17</v>
      </c>
      <c r="R41" s="7">
        <f t="shared" ref="R41" si="254">ROUND(Q41*0.15,2)</f>
        <v>12016.98</v>
      </c>
      <c r="S41" s="7">
        <f t="shared" ref="S41" si="255">ROUND(Q41*0.85,2)</f>
        <v>68096.19</v>
      </c>
    </row>
    <row r="42" spans="1:19" ht="15" customHeight="1" x14ac:dyDescent="0.25">
      <c r="A42" s="24">
        <f t="shared" si="13"/>
        <v>44975</v>
      </c>
      <c r="B42" s="7">
        <v>120395</v>
      </c>
      <c r="C42" s="7">
        <v>-10</v>
      </c>
      <c r="D42" s="7">
        <v>-100265.75</v>
      </c>
      <c r="E42" s="7">
        <f t="shared" ref="E42" si="256">SUM(B42:D42)</f>
        <v>20119.25</v>
      </c>
      <c r="F42" s="16"/>
      <c r="G42" s="7">
        <v>4601057.8000000007</v>
      </c>
      <c r="H42" s="7">
        <v>-46</v>
      </c>
      <c r="I42" s="7">
        <v>-4485433.1000000006</v>
      </c>
      <c r="J42" s="7">
        <f t="shared" ref="J42" si="257">SUM(G42:I42)</f>
        <v>115578.70000000019</v>
      </c>
      <c r="K42" s="16"/>
      <c r="L42" s="7">
        <f t="shared" ref="L42" si="258">B42+G42</f>
        <v>4721452.8000000007</v>
      </c>
      <c r="M42" s="7">
        <f t="shared" ref="M42" si="259">C42+H42</f>
        <v>-56</v>
      </c>
      <c r="N42" s="7">
        <f t="shared" ref="N42" si="260">D42+I42</f>
        <v>-4585698.8500000006</v>
      </c>
      <c r="O42" s="7">
        <f t="shared" ref="O42" si="261">E42+J42</f>
        <v>135697.95000000019</v>
      </c>
      <c r="P42" s="7"/>
      <c r="Q42" s="7">
        <f>ROUND(O42*0.1,2)-0.01</f>
        <v>13569.789999999999</v>
      </c>
      <c r="R42" s="7">
        <f t="shared" ref="R42" si="262">ROUND(Q42*0.15,2)</f>
        <v>2035.47</v>
      </c>
      <c r="S42" s="7">
        <f t="shared" ref="S42" si="263">ROUND(Q42*0.85,2)</f>
        <v>11534.32</v>
      </c>
    </row>
    <row r="43" spans="1:19" ht="15" customHeight="1" x14ac:dyDescent="0.25">
      <c r="A43" s="24">
        <f t="shared" si="13"/>
        <v>44982</v>
      </c>
      <c r="B43" s="7">
        <v>98838.5</v>
      </c>
      <c r="C43" s="7">
        <v>-100</v>
      </c>
      <c r="D43" s="7">
        <v>-37930.25</v>
      </c>
      <c r="E43" s="7">
        <f t="shared" ref="E43" si="264">SUM(B43:D43)</f>
        <v>60808.25</v>
      </c>
      <c r="F43" s="16"/>
      <c r="G43" s="7">
        <v>4050447.57</v>
      </c>
      <c r="H43" s="7">
        <v>-170</v>
      </c>
      <c r="I43" s="7">
        <v>-3421442.8</v>
      </c>
      <c r="J43" s="7">
        <f t="shared" ref="J43" si="265">SUM(G43:I43)</f>
        <v>628834.77</v>
      </c>
      <c r="K43" s="16"/>
      <c r="L43" s="7">
        <f t="shared" ref="L43" si="266">B43+G43</f>
        <v>4149286.07</v>
      </c>
      <c r="M43" s="7">
        <f t="shared" ref="M43" si="267">C43+H43</f>
        <v>-270</v>
      </c>
      <c r="N43" s="7">
        <f t="shared" ref="N43" si="268">D43+I43</f>
        <v>-3459373.05</v>
      </c>
      <c r="O43" s="7">
        <f t="shared" ref="O43" si="269">E43+J43</f>
        <v>689643.02</v>
      </c>
      <c r="P43" s="7"/>
      <c r="Q43" s="7">
        <f>ROUND(O43*0.1,2)</f>
        <v>68964.3</v>
      </c>
      <c r="R43" s="7">
        <f t="shared" ref="R43" si="270">ROUND(Q43*0.15,2)</f>
        <v>10344.65</v>
      </c>
      <c r="S43" s="7">
        <f>ROUND(Q43*0.85,2)-0.01</f>
        <v>58619.65</v>
      </c>
    </row>
    <row r="44" spans="1:19" ht="15" customHeight="1" x14ac:dyDescent="0.25">
      <c r="A44" s="24">
        <f t="shared" si="13"/>
        <v>44989</v>
      </c>
      <c r="B44" s="7">
        <v>29124.5</v>
      </c>
      <c r="C44" s="7">
        <v>-100</v>
      </c>
      <c r="D44" s="7">
        <v>-36801.5</v>
      </c>
      <c r="E44" s="7">
        <f t="shared" ref="E44" si="271">SUM(B44:D44)</f>
        <v>-7777</v>
      </c>
      <c r="F44" s="16"/>
      <c r="G44" s="7">
        <v>4395353.16</v>
      </c>
      <c r="H44" s="7">
        <v>0</v>
      </c>
      <c r="I44" s="7">
        <v>-4078771.08</v>
      </c>
      <c r="J44" s="7">
        <f t="shared" ref="J44" si="272">SUM(G44:I44)</f>
        <v>316582.08000000007</v>
      </c>
      <c r="K44" s="16"/>
      <c r="L44" s="7">
        <f t="shared" ref="L44" si="273">B44+G44</f>
        <v>4424477.66</v>
      </c>
      <c r="M44" s="7">
        <f t="shared" ref="M44" si="274">C44+H44</f>
        <v>-100</v>
      </c>
      <c r="N44" s="7">
        <f t="shared" ref="N44" si="275">D44+I44</f>
        <v>-4115572.58</v>
      </c>
      <c r="O44" s="7">
        <f t="shared" ref="O44" si="276">E44+J44</f>
        <v>308805.08000000007</v>
      </c>
      <c r="P44" s="7"/>
      <c r="Q44" s="7">
        <f>ROUND(O44*0.1,2)-0.01</f>
        <v>30880.5</v>
      </c>
      <c r="R44" s="7">
        <f t="shared" ref="R44" si="277">ROUND(Q44*0.15,2)</f>
        <v>4632.08</v>
      </c>
      <c r="S44" s="7">
        <f>ROUND(Q44*0.85,2)-0.01</f>
        <v>26248.420000000002</v>
      </c>
    </row>
    <row r="45" spans="1:19" ht="15" customHeight="1" x14ac:dyDescent="0.25">
      <c r="A45" s="24">
        <f t="shared" si="13"/>
        <v>44996</v>
      </c>
      <c r="B45" s="7">
        <v>36110.5</v>
      </c>
      <c r="C45" s="7">
        <v>0</v>
      </c>
      <c r="D45" s="7">
        <v>-19929.75</v>
      </c>
      <c r="E45" s="7">
        <f t="shared" ref="E45" si="278">SUM(B45:D45)</f>
        <v>16180.75</v>
      </c>
      <c r="F45" s="16"/>
      <c r="G45" s="7">
        <v>5392729.6300000008</v>
      </c>
      <c r="H45" s="7">
        <v>-58</v>
      </c>
      <c r="I45" s="7">
        <v>-5186968.74</v>
      </c>
      <c r="J45" s="7">
        <f t="shared" ref="J45" si="279">SUM(G45:I45)</f>
        <v>205702.8900000006</v>
      </c>
      <c r="K45" s="16"/>
      <c r="L45" s="7">
        <f t="shared" ref="L45" si="280">B45+G45</f>
        <v>5428840.1300000008</v>
      </c>
      <c r="M45" s="7">
        <f t="shared" ref="M45" si="281">C45+H45</f>
        <v>-58</v>
      </c>
      <c r="N45" s="7">
        <f t="shared" ref="N45" si="282">D45+I45</f>
        <v>-5206898.49</v>
      </c>
      <c r="O45" s="7">
        <f t="shared" ref="O45" si="283">E45+J45</f>
        <v>221883.6400000006</v>
      </c>
      <c r="P45" s="7"/>
      <c r="Q45" s="7">
        <f>ROUND(O45*0.1,2)</f>
        <v>22188.36</v>
      </c>
      <c r="R45" s="7">
        <f t="shared" ref="R45" si="284">ROUND(Q45*0.15,2)</f>
        <v>3328.25</v>
      </c>
      <c r="S45" s="7">
        <f t="shared" ref="S45:S50" si="285">ROUND(Q45*0.85,2)</f>
        <v>18860.11</v>
      </c>
    </row>
    <row r="46" spans="1:19" ht="15" customHeight="1" x14ac:dyDescent="0.25">
      <c r="A46" s="24">
        <f t="shared" si="13"/>
        <v>45003</v>
      </c>
      <c r="B46" s="7">
        <v>177617.25</v>
      </c>
      <c r="C46" s="7">
        <v>-620</v>
      </c>
      <c r="D46" s="7">
        <v>-140608.5</v>
      </c>
      <c r="E46" s="7">
        <f t="shared" ref="E46" si="286">SUM(B46:D46)</f>
        <v>36388.75</v>
      </c>
      <c r="F46" s="16"/>
      <c r="G46" s="7">
        <v>5107062.68</v>
      </c>
      <c r="H46" s="7">
        <v>-174.94</v>
      </c>
      <c r="I46" s="7">
        <v>-4246154.5100000007</v>
      </c>
      <c r="J46" s="7">
        <f t="shared" ref="J46" si="287">SUM(G46:I46)</f>
        <v>860733.22999999858</v>
      </c>
      <c r="K46" s="16"/>
      <c r="L46" s="7">
        <f t="shared" ref="L46" si="288">B46+G46</f>
        <v>5284679.93</v>
      </c>
      <c r="M46" s="7">
        <f t="shared" ref="M46" si="289">C46+H46</f>
        <v>-794.94</v>
      </c>
      <c r="N46" s="7">
        <f t="shared" ref="N46" si="290">D46+I46</f>
        <v>-4386763.0100000007</v>
      </c>
      <c r="O46" s="7">
        <f t="shared" ref="O46" si="291">E46+J46</f>
        <v>897121.97999999858</v>
      </c>
      <c r="P46" s="7"/>
      <c r="Q46" s="7">
        <f>ROUND(O46*0.1,2)</f>
        <v>89712.2</v>
      </c>
      <c r="R46" s="7">
        <f t="shared" ref="R46" si="292">ROUND(Q46*0.15,2)</f>
        <v>13456.83</v>
      </c>
      <c r="S46" s="7">
        <f t="shared" si="285"/>
        <v>76255.37</v>
      </c>
    </row>
    <row r="47" spans="1:19" ht="15" customHeight="1" x14ac:dyDescent="0.25">
      <c r="A47" s="24">
        <f t="shared" si="13"/>
        <v>45010</v>
      </c>
      <c r="B47" s="7">
        <v>116121.5</v>
      </c>
      <c r="C47" s="7">
        <v>-50</v>
      </c>
      <c r="D47" s="7">
        <v>-106908.75</v>
      </c>
      <c r="E47" s="7">
        <f t="shared" ref="E47" si="293">SUM(B47:D47)</f>
        <v>9162.75</v>
      </c>
      <c r="F47" s="16"/>
      <c r="G47" s="7">
        <v>4599897.6099999994</v>
      </c>
      <c r="H47" s="7">
        <v>-42.79</v>
      </c>
      <c r="I47" s="7">
        <v>-3893779.35</v>
      </c>
      <c r="J47" s="7">
        <f t="shared" ref="J47" si="294">SUM(G47:I47)</f>
        <v>706075.46999999927</v>
      </c>
      <c r="K47" s="16"/>
      <c r="L47" s="7">
        <f t="shared" ref="L47" si="295">B47+G47</f>
        <v>4716019.1099999994</v>
      </c>
      <c r="M47" s="7">
        <f t="shared" ref="M47" si="296">C47+H47</f>
        <v>-92.789999999999992</v>
      </c>
      <c r="N47" s="7">
        <f t="shared" ref="N47" si="297">D47+I47</f>
        <v>-4000688.1</v>
      </c>
      <c r="O47" s="7">
        <f t="shared" ref="O47" si="298">E47+J47</f>
        <v>715238.21999999927</v>
      </c>
      <c r="P47" s="7"/>
      <c r="Q47" s="7">
        <f>ROUND(O47*0.1,2)+0.01</f>
        <v>71523.83</v>
      </c>
      <c r="R47" s="7">
        <f t="shared" ref="R47" si="299">ROUND(Q47*0.15,2)</f>
        <v>10728.57</v>
      </c>
      <c r="S47" s="7">
        <f t="shared" si="285"/>
        <v>60795.26</v>
      </c>
    </row>
    <row r="48" spans="1:19" ht="15" customHeight="1" x14ac:dyDescent="0.25">
      <c r="A48" s="24">
        <f t="shared" si="13"/>
        <v>45017</v>
      </c>
      <c r="B48" s="7">
        <v>76657</v>
      </c>
      <c r="C48" s="7">
        <v>0</v>
      </c>
      <c r="D48" s="7">
        <v>-104719.75</v>
      </c>
      <c r="E48" s="7">
        <f t="shared" ref="E48" si="300">SUM(B48:D48)</f>
        <v>-28062.75</v>
      </c>
      <c r="F48" s="16"/>
      <c r="G48" s="7">
        <v>3741650.1399999997</v>
      </c>
      <c r="H48" s="7">
        <v>0</v>
      </c>
      <c r="I48" s="7">
        <v>-3387224.34</v>
      </c>
      <c r="J48" s="7">
        <f t="shared" ref="J48" si="301">SUM(G48:I48)</f>
        <v>354425.79999999981</v>
      </c>
      <c r="K48" s="16"/>
      <c r="L48" s="7">
        <f t="shared" ref="L48" si="302">B48+G48</f>
        <v>3818307.1399999997</v>
      </c>
      <c r="M48" s="7">
        <f t="shared" ref="M48" si="303">C48+H48</f>
        <v>0</v>
      </c>
      <c r="N48" s="7">
        <f t="shared" ref="N48" si="304">D48+I48</f>
        <v>-3491944.09</v>
      </c>
      <c r="O48" s="7">
        <f t="shared" ref="O48" si="305">E48+J48</f>
        <v>326363.04999999981</v>
      </c>
      <c r="P48" s="7"/>
      <c r="Q48" s="7">
        <f t="shared" ref="Q48:Q53" si="306">ROUND(O48*0.1,2)</f>
        <v>32636.31</v>
      </c>
      <c r="R48" s="7">
        <f t="shared" ref="R48" si="307">ROUND(Q48*0.15,2)</f>
        <v>4895.45</v>
      </c>
      <c r="S48" s="7">
        <f t="shared" si="285"/>
        <v>27740.86</v>
      </c>
    </row>
    <row r="49" spans="1:19" ht="15" customHeight="1" x14ac:dyDescent="0.25">
      <c r="A49" s="24">
        <f t="shared" si="13"/>
        <v>45024</v>
      </c>
      <c r="B49" s="7">
        <v>37097</v>
      </c>
      <c r="C49" s="7">
        <v>0</v>
      </c>
      <c r="D49" s="7">
        <v>-37580.5</v>
      </c>
      <c r="E49" s="7">
        <f t="shared" ref="E49" si="308">SUM(B49:D49)</f>
        <v>-483.5</v>
      </c>
      <c r="F49" s="16"/>
      <c r="G49" s="7">
        <v>4097521.5300000003</v>
      </c>
      <c r="H49" s="7">
        <v>-300.73</v>
      </c>
      <c r="I49" s="7">
        <v>-3739887.71</v>
      </c>
      <c r="J49" s="7">
        <f t="shared" ref="J49" si="309">SUM(G49:I49)</f>
        <v>357333.09000000032</v>
      </c>
      <c r="K49" s="16"/>
      <c r="L49" s="7">
        <f t="shared" ref="L49" si="310">B49+G49</f>
        <v>4134618.5300000003</v>
      </c>
      <c r="M49" s="7">
        <f t="shared" ref="M49" si="311">C49+H49</f>
        <v>-300.73</v>
      </c>
      <c r="N49" s="7">
        <f t="shared" ref="N49" si="312">D49+I49</f>
        <v>-3777468.21</v>
      </c>
      <c r="O49" s="7">
        <f t="shared" ref="O49" si="313">E49+J49</f>
        <v>356849.59000000032</v>
      </c>
      <c r="P49" s="7"/>
      <c r="Q49" s="7">
        <f t="shared" si="306"/>
        <v>35684.959999999999</v>
      </c>
      <c r="R49" s="7">
        <f t="shared" ref="R49" si="314">ROUND(Q49*0.15,2)</f>
        <v>5352.74</v>
      </c>
      <c r="S49" s="7">
        <f t="shared" si="285"/>
        <v>30332.22</v>
      </c>
    </row>
    <row r="50" spans="1:19" ht="15" customHeight="1" x14ac:dyDescent="0.25">
      <c r="A50" s="24">
        <f t="shared" si="13"/>
        <v>45031</v>
      </c>
      <c r="B50" s="7">
        <v>68882.75</v>
      </c>
      <c r="C50" s="7">
        <v>0</v>
      </c>
      <c r="D50" s="7">
        <v>-67928.75</v>
      </c>
      <c r="E50" s="7">
        <f t="shared" ref="E50" si="315">SUM(B50:D50)</f>
        <v>954</v>
      </c>
      <c r="F50" s="16"/>
      <c r="G50" s="7">
        <v>3732090.4000000004</v>
      </c>
      <c r="H50" s="7">
        <v>0</v>
      </c>
      <c r="I50" s="7">
        <v>-3220059.19</v>
      </c>
      <c r="J50" s="7">
        <f t="shared" ref="J50" si="316">SUM(G50:I50)</f>
        <v>512031.21000000043</v>
      </c>
      <c r="K50" s="16"/>
      <c r="L50" s="7">
        <f t="shared" ref="L50" si="317">B50+G50</f>
        <v>3800973.1500000004</v>
      </c>
      <c r="M50" s="7">
        <f t="shared" ref="M50" si="318">C50+H50</f>
        <v>0</v>
      </c>
      <c r="N50" s="7">
        <f t="shared" ref="N50" si="319">D50+I50</f>
        <v>-3287987.94</v>
      </c>
      <c r="O50" s="7">
        <f t="shared" ref="O50" si="320">E50+J50</f>
        <v>512985.21000000043</v>
      </c>
      <c r="P50" s="7"/>
      <c r="Q50" s="7">
        <f t="shared" si="306"/>
        <v>51298.52</v>
      </c>
      <c r="R50" s="7">
        <f t="shared" ref="R50" si="321">ROUND(Q50*0.15,2)</f>
        <v>7694.78</v>
      </c>
      <c r="S50" s="7">
        <f t="shared" si="285"/>
        <v>43603.74</v>
      </c>
    </row>
    <row r="51" spans="1:19" ht="15" customHeight="1" x14ac:dyDescent="0.25">
      <c r="A51" s="24">
        <f t="shared" si="13"/>
        <v>45038</v>
      </c>
      <c r="B51" s="7">
        <v>31791.25</v>
      </c>
      <c r="C51" s="7">
        <v>-15</v>
      </c>
      <c r="D51" s="7">
        <v>-32934.25</v>
      </c>
      <c r="E51" s="7">
        <f t="shared" ref="E51" si="322">SUM(B51:D51)</f>
        <v>-1158</v>
      </c>
      <c r="F51" s="16"/>
      <c r="G51" s="7">
        <v>3787936.98</v>
      </c>
      <c r="H51" s="7">
        <v>-300</v>
      </c>
      <c r="I51" s="7">
        <v>-3137279.9000000004</v>
      </c>
      <c r="J51" s="7">
        <f t="shared" ref="J51" si="323">SUM(G51:I51)</f>
        <v>650357.07999999961</v>
      </c>
      <c r="K51" s="16"/>
      <c r="L51" s="7">
        <f t="shared" ref="L51" si="324">B51+G51</f>
        <v>3819728.23</v>
      </c>
      <c r="M51" s="7">
        <f t="shared" ref="M51" si="325">C51+H51</f>
        <v>-315</v>
      </c>
      <c r="N51" s="7">
        <f t="shared" ref="N51" si="326">D51+I51</f>
        <v>-3170214.1500000004</v>
      </c>
      <c r="O51" s="7">
        <f t="shared" ref="O51" si="327">E51+J51</f>
        <v>649199.07999999961</v>
      </c>
      <c r="P51" s="7"/>
      <c r="Q51" s="7">
        <f t="shared" si="306"/>
        <v>64919.91</v>
      </c>
      <c r="R51" s="7">
        <f t="shared" ref="R51" si="328">ROUND(Q51*0.15,2)</f>
        <v>9737.99</v>
      </c>
      <c r="S51" s="7">
        <f t="shared" ref="S51" si="329">ROUND(Q51*0.85,2)</f>
        <v>55181.919999999998</v>
      </c>
    </row>
    <row r="52" spans="1:19" ht="15" customHeight="1" x14ac:dyDescent="0.25">
      <c r="A52" s="24">
        <f t="shared" si="13"/>
        <v>45045</v>
      </c>
      <c r="B52" s="7">
        <v>32292</v>
      </c>
      <c r="C52" s="7">
        <v>0</v>
      </c>
      <c r="D52" s="7">
        <v>-24972.75</v>
      </c>
      <c r="E52" s="7">
        <f t="shared" ref="E52" si="330">SUM(B52:D52)</f>
        <v>7319.25</v>
      </c>
      <c r="F52" s="16"/>
      <c r="G52" s="7">
        <v>3924647.0200000005</v>
      </c>
      <c r="H52" s="7">
        <v>0</v>
      </c>
      <c r="I52" s="7">
        <v>-3604523.8600000003</v>
      </c>
      <c r="J52" s="7">
        <f t="shared" ref="J52" si="331">SUM(G52:I52)</f>
        <v>320123.16000000015</v>
      </c>
      <c r="K52" s="16"/>
      <c r="L52" s="7">
        <f t="shared" ref="L52" si="332">B52+G52</f>
        <v>3956939.0200000005</v>
      </c>
      <c r="M52" s="7">
        <f t="shared" ref="M52" si="333">C52+H52</f>
        <v>0</v>
      </c>
      <c r="N52" s="7">
        <f t="shared" ref="N52" si="334">D52+I52</f>
        <v>-3629496.6100000003</v>
      </c>
      <c r="O52" s="7">
        <f t="shared" ref="O52" si="335">E52+J52</f>
        <v>327442.41000000015</v>
      </c>
      <c r="P52" s="7"/>
      <c r="Q52" s="7">
        <f t="shared" si="306"/>
        <v>32744.240000000002</v>
      </c>
      <c r="R52" s="7">
        <f t="shared" ref="R52" si="336">ROUND(Q52*0.15,2)</f>
        <v>4911.6400000000003</v>
      </c>
      <c r="S52" s="7">
        <f t="shared" ref="S52" si="337">ROUND(Q52*0.85,2)</f>
        <v>27832.6</v>
      </c>
    </row>
    <row r="53" spans="1:19" ht="15" customHeight="1" x14ac:dyDescent="0.25">
      <c r="A53" s="24">
        <f t="shared" si="13"/>
        <v>45052</v>
      </c>
      <c r="B53" s="7">
        <v>45747</v>
      </c>
      <c r="C53" s="7">
        <v>0</v>
      </c>
      <c r="D53" s="7">
        <v>-37808.25</v>
      </c>
      <c r="E53" s="7">
        <f t="shared" ref="E53" si="338">SUM(B53:D53)</f>
        <v>7938.75</v>
      </c>
      <c r="F53" s="16"/>
      <c r="G53" s="7">
        <v>3688283.0700000003</v>
      </c>
      <c r="H53" s="7">
        <v>-199</v>
      </c>
      <c r="I53" s="7">
        <v>-2993200.2500000005</v>
      </c>
      <c r="J53" s="7">
        <f t="shared" ref="J53" si="339">SUM(G53:I53)</f>
        <v>694883.81999999983</v>
      </c>
      <c r="K53" s="16"/>
      <c r="L53" s="7">
        <f t="shared" ref="L53" si="340">B53+G53</f>
        <v>3734030.0700000003</v>
      </c>
      <c r="M53" s="7">
        <f t="shared" ref="M53" si="341">C53+H53</f>
        <v>-199</v>
      </c>
      <c r="N53" s="7">
        <f t="shared" ref="N53" si="342">D53+I53</f>
        <v>-3031008.5000000005</v>
      </c>
      <c r="O53" s="7">
        <f t="shared" ref="O53" si="343">E53+J53</f>
        <v>702822.56999999983</v>
      </c>
      <c r="P53" s="7"/>
      <c r="Q53" s="7">
        <f t="shared" si="306"/>
        <v>70282.259999999995</v>
      </c>
      <c r="R53" s="7">
        <f t="shared" ref="R53" si="344">ROUND(Q53*0.15,2)</f>
        <v>10542.34</v>
      </c>
      <c r="S53" s="7">
        <f t="shared" ref="S53" si="345">ROUND(Q53*0.85,2)</f>
        <v>59739.92</v>
      </c>
    </row>
    <row r="54" spans="1:19" ht="15" customHeight="1" x14ac:dyDescent="0.25">
      <c r="A54" s="24">
        <f t="shared" si="13"/>
        <v>45059</v>
      </c>
      <c r="B54" s="7">
        <v>47263.5</v>
      </c>
      <c r="C54" s="7">
        <v>0</v>
      </c>
      <c r="D54" s="7">
        <v>-38926</v>
      </c>
      <c r="E54" s="7">
        <f t="shared" ref="E54" si="346">SUM(B54:D54)</f>
        <v>8337.5</v>
      </c>
      <c r="F54" s="16"/>
      <c r="G54" s="7">
        <v>3527486.1799999997</v>
      </c>
      <c r="H54" s="7">
        <v>-18.98</v>
      </c>
      <c r="I54" s="7">
        <v>-2929262.08</v>
      </c>
      <c r="J54" s="7">
        <f t="shared" ref="J54" si="347">SUM(G54:I54)</f>
        <v>598205.11999999965</v>
      </c>
      <c r="K54" s="16"/>
      <c r="L54" s="7">
        <f t="shared" ref="L54" si="348">B54+G54</f>
        <v>3574749.6799999997</v>
      </c>
      <c r="M54" s="7">
        <f t="shared" ref="M54" si="349">C54+H54</f>
        <v>-18.98</v>
      </c>
      <c r="N54" s="7">
        <f t="shared" ref="N54" si="350">D54+I54</f>
        <v>-2968188.08</v>
      </c>
      <c r="O54" s="7">
        <f t="shared" ref="O54" si="351">E54+J54</f>
        <v>606542.61999999965</v>
      </c>
      <c r="P54" s="7"/>
      <c r="Q54" s="7">
        <f>ROUND(O54*0.1,2)+0.01</f>
        <v>60654.270000000004</v>
      </c>
      <c r="R54" s="7">
        <f t="shared" ref="R54" si="352">ROUND(Q54*0.15,2)</f>
        <v>9098.14</v>
      </c>
      <c r="S54" s="7">
        <f t="shared" ref="S54" si="353">ROUND(Q54*0.85,2)</f>
        <v>51556.13</v>
      </c>
    </row>
    <row r="55" spans="1:19" ht="15" customHeight="1" x14ac:dyDescent="0.25">
      <c r="A55" s="24">
        <f t="shared" si="13"/>
        <v>45066</v>
      </c>
      <c r="B55" s="7">
        <v>36440.5</v>
      </c>
      <c r="C55" s="7">
        <v>-50</v>
      </c>
      <c r="D55" s="7">
        <v>-17060.5</v>
      </c>
      <c r="E55" s="7">
        <f t="shared" ref="E55" si="354">SUM(B55:D55)</f>
        <v>19330</v>
      </c>
      <c r="F55" s="16"/>
      <c r="G55" s="7">
        <v>3307548.5999999996</v>
      </c>
      <c r="H55" s="7">
        <v>-20</v>
      </c>
      <c r="I55" s="7">
        <v>-3061755.74</v>
      </c>
      <c r="J55" s="7">
        <f t="shared" ref="J55" si="355">SUM(G55:I55)</f>
        <v>245772.8599999994</v>
      </c>
      <c r="K55" s="16"/>
      <c r="L55" s="7">
        <f t="shared" ref="L55" si="356">B55+G55</f>
        <v>3343989.0999999996</v>
      </c>
      <c r="M55" s="7">
        <f t="shared" ref="M55" si="357">C55+H55</f>
        <v>-70</v>
      </c>
      <c r="N55" s="7">
        <f t="shared" ref="N55" si="358">D55+I55</f>
        <v>-3078816.24</v>
      </c>
      <c r="O55" s="7">
        <f t="shared" ref="O55" si="359">E55+J55</f>
        <v>265102.8599999994</v>
      </c>
      <c r="P55" s="7"/>
      <c r="Q55" s="7">
        <f>ROUND(O55*0.1,2)</f>
        <v>26510.29</v>
      </c>
      <c r="R55" s="7">
        <f t="shared" ref="R55" si="360">ROUND(Q55*0.15,2)</f>
        <v>3976.54</v>
      </c>
      <c r="S55" s="7">
        <f t="shared" ref="S55" si="361">ROUND(Q55*0.85,2)</f>
        <v>22533.75</v>
      </c>
    </row>
    <row r="56" spans="1:19" ht="15" customHeight="1" x14ac:dyDescent="0.25">
      <c r="A56" s="24">
        <f t="shared" si="13"/>
        <v>45073</v>
      </c>
      <c r="B56" s="7">
        <v>48888.75</v>
      </c>
      <c r="C56" s="7">
        <v>0</v>
      </c>
      <c r="D56" s="7">
        <v>-63867.5</v>
      </c>
      <c r="E56" s="7">
        <f t="shared" ref="E56" si="362">SUM(B56:D56)</f>
        <v>-14978.75</v>
      </c>
      <c r="F56" s="16"/>
      <c r="G56" s="7">
        <v>2787657.7100000004</v>
      </c>
      <c r="H56" s="7">
        <v>-135</v>
      </c>
      <c r="I56" s="7">
        <v>-2348721.02</v>
      </c>
      <c r="J56" s="7">
        <f t="shared" ref="J56" si="363">SUM(G56:I56)</f>
        <v>438801.69000000041</v>
      </c>
      <c r="K56" s="16"/>
      <c r="L56" s="7">
        <f t="shared" ref="L56" si="364">B56+G56</f>
        <v>2836546.4600000004</v>
      </c>
      <c r="M56" s="7">
        <f t="shared" ref="M56" si="365">C56+H56</f>
        <v>-135</v>
      </c>
      <c r="N56" s="7">
        <f t="shared" ref="N56" si="366">D56+I56</f>
        <v>-2412588.52</v>
      </c>
      <c r="O56" s="7">
        <f t="shared" ref="O56" si="367">E56+J56</f>
        <v>423822.94000000041</v>
      </c>
      <c r="P56" s="7"/>
      <c r="Q56" s="7">
        <f>ROUND(O56*0.1,2)</f>
        <v>42382.29</v>
      </c>
      <c r="R56" s="7">
        <f t="shared" ref="R56" si="368">ROUND(Q56*0.15,2)</f>
        <v>6357.34</v>
      </c>
      <c r="S56" s="7">
        <f t="shared" ref="S56" si="369">ROUND(Q56*0.85,2)</f>
        <v>36024.949999999997</v>
      </c>
    </row>
    <row r="57" spans="1:19" ht="15" customHeight="1" x14ac:dyDescent="0.25">
      <c r="A57" s="24">
        <f t="shared" si="13"/>
        <v>45080</v>
      </c>
      <c r="B57" s="7">
        <v>36434.75</v>
      </c>
      <c r="C57" s="7">
        <v>0</v>
      </c>
      <c r="D57" s="7">
        <v>-26694.75</v>
      </c>
      <c r="E57" s="7">
        <f t="shared" ref="E57" si="370">SUM(B57:D57)</f>
        <v>9740</v>
      </c>
      <c r="F57" s="16"/>
      <c r="G57" s="7">
        <v>2421180.35</v>
      </c>
      <c r="H57" s="7">
        <v>-308</v>
      </c>
      <c r="I57" s="7">
        <v>-2068580.4500000002</v>
      </c>
      <c r="J57" s="7">
        <f t="shared" ref="J57" si="371">SUM(G57:I57)</f>
        <v>352291.89999999991</v>
      </c>
      <c r="K57" s="16"/>
      <c r="L57" s="7">
        <f t="shared" ref="L57" si="372">B57+G57</f>
        <v>2457615.1</v>
      </c>
      <c r="M57" s="7">
        <f t="shared" ref="M57" si="373">C57+H57</f>
        <v>-308</v>
      </c>
      <c r="N57" s="7">
        <f t="shared" ref="N57" si="374">D57+I57</f>
        <v>-2095275.2000000002</v>
      </c>
      <c r="O57" s="7">
        <f t="shared" ref="O57" si="375">E57+J57</f>
        <v>362031.89999999991</v>
      </c>
      <c r="P57" s="7"/>
      <c r="Q57" s="7">
        <f>ROUND(O57*0.1,2)-0.01</f>
        <v>36203.18</v>
      </c>
      <c r="R57" s="7">
        <f t="shared" ref="R57" si="376">ROUND(Q57*0.15,2)</f>
        <v>5430.48</v>
      </c>
      <c r="S57" s="7">
        <f t="shared" ref="S57" si="377">ROUND(Q57*0.85,2)</f>
        <v>30772.7</v>
      </c>
    </row>
    <row r="58" spans="1:19" ht="15" customHeight="1" x14ac:dyDescent="0.25">
      <c r="A58" s="24">
        <f t="shared" si="13"/>
        <v>45087</v>
      </c>
      <c r="B58" s="7">
        <v>60893.25</v>
      </c>
      <c r="C58" s="7">
        <v>0</v>
      </c>
      <c r="D58" s="7">
        <v>-65835</v>
      </c>
      <c r="E58" s="7">
        <f t="shared" ref="E58" si="378">SUM(B58:D58)</f>
        <v>-4941.75</v>
      </c>
      <c r="F58" s="16"/>
      <c r="G58" s="7">
        <v>2526519.9500000002</v>
      </c>
      <c r="H58" s="7">
        <v>-1280.75</v>
      </c>
      <c r="I58" s="7">
        <v>-2252098.4899999998</v>
      </c>
      <c r="J58" s="7">
        <f t="shared" ref="J58" si="379">SUM(G58:I58)</f>
        <v>273140.71000000043</v>
      </c>
      <c r="K58" s="16"/>
      <c r="L58" s="7">
        <f t="shared" ref="L58" si="380">B58+G58</f>
        <v>2587413.2000000002</v>
      </c>
      <c r="M58" s="7">
        <f t="shared" ref="M58" si="381">C58+H58</f>
        <v>-1280.75</v>
      </c>
      <c r="N58" s="7">
        <f t="shared" ref="N58" si="382">D58+I58</f>
        <v>-2317933.4899999998</v>
      </c>
      <c r="O58" s="7">
        <f t="shared" ref="O58" si="383">E58+J58</f>
        <v>268198.96000000043</v>
      </c>
      <c r="P58" s="7"/>
      <c r="Q58" s="7">
        <f>ROUND(O58*0.1,2)</f>
        <v>26819.9</v>
      </c>
      <c r="R58" s="7">
        <f>ROUND(Q58*0.15,2)-0.01</f>
        <v>4022.9799999999996</v>
      </c>
      <c r="S58" s="7">
        <f t="shared" ref="S58" si="384">ROUND(Q58*0.85,2)</f>
        <v>22796.92</v>
      </c>
    </row>
    <row r="59" spans="1:19" ht="15" customHeight="1" x14ac:dyDescent="0.25">
      <c r="A59" s="24">
        <f t="shared" si="13"/>
        <v>45094</v>
      </c>
      <c r="B59" s="7">
        <v>44477.5</v>
      </c>
      <c r="C59" s="7">
        <v>0</v>
      </c>
      <c r="D59" s="7">
        <v>-47349.25</v>
      </c>
      <c r="E59" s="7">
        <f t="shared" ref="E59" si="385">SUM(B59:D59)</f>
        <v>-2871.75</v>
      </c>
      <c r="F59" s="16"/>
      <c r="G59" s="7">
        <v>2263034.9600000004</v>
      </c>
      <c r="H59" s="7">
        <v>-156</v>
      </c>
      <c r="I59" s="7">
        <v>-1835694.4300000002</v>
      </c>
      <c r="J59" s="7">
        <f t="shared" ref="J59" si="386">SUM(G59:I59)</f>
        <v>427184.53000000026</v>
      </c>
      <c r="K59" s="16"/>
      <c r="L59" s="7">
        <f t="shared" ref="L59" si="387">B59+G59</f>
        <v>2307512.4600000004</v>
      </c>
      <c r="M59" s="7">
        <f t="shared" ref="M59" si="388">C59+H59</f>
        <v>-156</v>
      </c>
      <c r="N59" s="7">
        <f t="shared" ref="N59" si="389">D59+I59</f>
        <v>-1883043.6800000002</v>
      </c>
      <c r="O59" s="7">
        <f t="shared" ref="O59" si="390">E59+J59</f>
        <v>424312.78000000026</v>
      </c>
      <c r="P59" s="7"/>
      <c r="Q59" s="7">
        <f>ROUND(O59*0.1,2)</f>
        <v>42431.28</v>
      </c>
      <c r="R59" s="7">
        <f>ROUND(Q59*0.15,2)</f>
        <v>6364.69</v>
      </c>
      <c r="S59" s="7">
        <f t="shared" ref="S59" si="391">ROUND(Q59*0.85,2)</f>
        <v>36066.589999999997</v>
      </c>
    </row>
    <row r="60" spans="1:19" ht="15" customHeight="1" x14ac:dyDescent="0.25">
      <c r="A60" s="24">
        <f t="shared" si="13"/>
        <v>45101</v>
      </c>
      <c r="B60" s="7">
        <v>52498.25</v>
      </c>
      <c r="C60" s="7">
        <v>-1200</v>
      </c>
      <c r="D60" s="7">
        <v>-71983.25</v>
      </c>
      <c r="E60" s="7">
        <f t="shared" ref="E60" si="392">SUM(B60:D60)</f>
        <v>-20685</v>
      </c>
      <c r="F60" s="16"/>
      <c r="G60" s="7">
        <v>2270821.2999999998</v>
      </c>
      <c r="H60" s="7">
        <v>-215.19</v>
      </c>
      <c r="I60" s="7">
        <v>-2077683.2799999998</v>
      </c>
      <c r="J60" s="7">
        <f t="shared" ref="J60" si="393">SUM(G60:I60)</f>
        <v>192922.83000000007</v>
      </c>
      <c r="K60" s="16"/>
      <c r="L60" s="7">
        <f t="shared" ref="L60" si="394">B60+G60</f>
        <v>2323319.5499999998</v>
      </c>
      <c r="M60" s="7">
        <f t="shared" ref="M60" si="395">C60+H60</f>
        <v>-1415.19</v>
      </c>
      <c r="N60" s="7">
        <f t="shared" ref="N60" si="396">D60+I60</f>
        <v>-2149666.5299999998</v>
      </c>
      <c r="O60" s="7">
        <f t="shared" ref="O60" si="397">E60+J60</f>
        <v>172237.83000000007</v>
      </c>
      <c r="P60" s="7"/>
      <c r="Q60" s="7">
        <f>ROUND(O60*0.1,2)</f>
        <v>17223.78</v>
      </c>
      <c r="R60" s="7">
        <f>ROUND(Q60*0.15,2)</f>
        <v>2583.5700000000002</v>
      </c>
      <c r="S60" s="7">
        <f t="shared" ref="S60" si="398">ROUND(Q60*0.85,2)</f>
        <v>14640.21</v>
      </c>
    </row>
    <row r="61" spans="1:19" ht="15" customHeight="1" x14ac:dyDescent="0.25">
      <c r="A61" s="32" t="s">
        <v>29</v>
      </c>
      <c r="B61" s="7">
        <v>16640</v>
      </c>
      <c r="C61" s="7">
        <v>0</v>
      </c>
      <c r="D61" s="7">
        <v>-16985.25</v>
      </c>
      <c r="E61" s="7">
        <f t="shared" ref="E61" si="399">SUM(B61:D61)</f>
        <v>-345.25</v>
      </c>
      <c r="F61" s="16"/>
      <c r="G61" s="7">
        <v>1839101.1800000002</v>
      </c>
      <c r="H61" s="7">
        <v>-1522.13</v>
      </c>
      <c r="I61" s="7">
        <v>-1656602.9100000001</v>
      </c>
      <c r="J61" s="7">
        <f t="shared" ref="J61" si="400">SUM(G61:I61)</f>
        <v>180976.14000000013</v>
      </c>
      <c r="K61" s="16"/>
      <c r="L61" s="7">
        <f t="shared" ref="L61" si="401">B61+G61</f>
        <v>1855741.1800000002</v>
      </c>
      <c r="M61" s="7">
        <f t="shared" ref="M61" si="402">C61+H61</f>
        <v>-1522.13</v>
      </c>
      <c r="N61" s="7">
        <f t="shared" ref="N61" si="403">D61+I61</f>
        <v>-1673588.1600000001</v>
      </c>
      <c r="O61" s="7">
        <f t="shared" ref="O61" si="404">E61+J61</f>
        <v>180630.89000000013</v>
      </c>
      <c r="P61" s="7"/>
      <c r="Q61" s="7">
        <f>ROUND(O61*0.1,2)</f>
        <v>18063.09</v>
      </c>
      <c r="R61" s="7">
        <f>ROUND(Q61*0.15,2)</f>
        <v>2709.46</v>
      </c>
      <c r="S61" s="7">
        <f t="shared" ref="S61" si="405">ROUND(Q61*0.85,2)</f>
        <v>15353.63</v>
      </c>
    </row>
    <row r="62" spans="1:19" ht="15" customHeight="1" x14ac:dyDescent="0.25">
      <c r="A62" s="21"/>
      <c r="B62" s="7"/>
      <c r="C62" s="7"/>
      <c r="D62" s="7"/>
      <c r="E62" s="7"/>
      <c r="F62" s="16"/>
      <c r="G62" s="7"/>
      <c r="H62" s="7"/>
      <c r="I62" s="7"/>
      <c r="J62" s="7"/>
      <c r="K62" s="16"/>
      <c r="L62" s="7"/>
      <c r="M62" s="7"/>
      <c r="N62" s="7"/>
      <c r="O62" s="7"/>
      <c r="P62" s="7"/>
      <c r="Q62" s="7"/>
      <c r="R62" s="7"/>
      <c r="S62" s="7"/>
    </row>
    <row r="63" spans="1:19" ht="15" customHeight="1" thickBot="1" x14ac:dyDescent="0.3">
      <c r="B63" s="8">
        <f>SUM(B9:B62)</f>
        <v>3290967.75</v>
      </c>
      <c r="C63" s="8">
        <f>SUM(C9:C62)</f>
        <v>-7780</v>
      </c>
      <c r="D63" s="8">
        <f>SUM(D9:D62)</f>
        <v>-2794889</v>
      </c>
      <c r="E63" s="8">
        <f>SUM(E9:E62)</f>
        <v>488298.75</v>
      </c>
      <c r="F63" s="16"/>
      <c r="G63" s="8">
        <f>SUM(G9:G62)</f>
        <v>211962913.77999997</v>
      </c>
      <c r="H63" s="8">
        <f>SUM(H9:H62)</f>
        <v>-33302.719999999994</v>
      </c>
      <c r="I63" s="8">
        <f>SUM(I9:I62)</f>
        <v>-185537616.24000004</v>
      </c>
      <c r="J63" s="8">
        <f>SUM(J9:J62)</f>
        <v>26391994.819999993</v>
      </c>
      <c r="K63" s="16"/>
      <c r="L63" s="8">
        <f>SUM(L9:L62)</f>
        <v>215253881.52999997</v>
      </c>
      <c r="M63" s="8">
        <f>SUM(M9:M62)</f>
        <v>-41082.720000000016</v>
      </c>
      <c r="N63" s="8">
        <f>SUM(N9:N62)</f>
        <v>-188332505.24000007</v>
      </c>
      <c r="O63" s="8">
        <f>SUM(O9:O62)</f>
        <v>26880293.57</v>
      </c>
      <c r="P63" s="16"/>
      <c r="Q63" s="8">
        <f>SUM(Q9:Q62)</f>
        <v>2688029.37</v>
      </c>
      <c r="R63" s="8">
        <f>SUM(R9:R62)</f>
        <v>403204.4200000001</v>
      </c>
      <c r="S63" s="8">
        <f>SUM(S9:S62)</f>
        <v>2284824.9500000002</v>
      </c>
    </row>
    <row r="64" spans="1:19" ht="15" customHeight="1" thickTop="1" x14ac:dyDescent="0.25"/>
    <row r="65" spans="1:16" ht="15" customHeight="1" x14ac:dyDescent="0.25">
      <c r="A65" s="14" t="s">
        <v>13</v>
      </c>
    </row>
    <row r="66" spans="1:16" ht="15" customHeight="1" x14ac:dyDescent="0.25">
      <c r="A66" s="14" t="s">
        <v>8</v>
      </c>
    </row>
    <row r="67" spans="1:16" ht="15" customHeight="1" x14ac:dyDescent="0.25">
      <c r="A67" s="14" t="s">
        <v>30</v>
      </c>
      <c r="I67" s="15"/>
      <c r="K67" s="1"/>
      <c r="P67" s="1"/>
    </row>
  </sheetData>
  <mergeCells count="2">
    <mergeCell ref="A1:S1"/>
    <mergeCell ref="A7:S7"/>
  </mergeCells>
  <pageMargins left="0.25" right="0.5" top="0.25" bottom="0.25" header="0" footer="0"/>
  <pageSetup paperSize="5" scale="24" orientation="landscape" r:id="rId1"/>
  <ignoredErrors>
    <ignoredError sqref="E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2020-10-08T15:44:25Z</cp:lastPrinted>
  <dcterms:created xsi:type="dcterms:W3CDTF">2018-09-06T17:44:55Z</dcterms:created>
  <dcterms:modified xsi:type="dcterms:W3CDTF">2023-07-07T14:42:44Z</dcterms:modified>
</cp:coreProperties>
</file>